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Default Extension="emf" ContentType="image/x-emf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autoCompressPictures="0"/>
  <bookViews>
    <workbookView xWindow="-15" yWindow="4740" windowWidth="19260" windowHeight="4800" tabRatio="769"/>
  </bookViews>
  <sheets>
    <sheet name="Cover" sheetId="29" r:id="rId1"/>
    <sheet name="A. Model Design" sheetId="4" r:id="rId2"/>
    <sheet name="B. Dashboard" sheetId="5" r:id="rId3"/>
    <sheet name="C. Masterfiles" sheetId="2" r:id="rId4"/>
    <sheet name="D. Graphs" sheetId="28" r:id="rId5"/>
    <sheet name="1.Lines" sheetId="7" r:id="rId6"/>
    <sheet name="2.Traffic" sheetId="8" r:id="rId7"/>
    <sheet name="3.Network design parameters" sheetId="3" r:id="rId8"/>
    <sheet name="4.Unit investment and opex" sheetId="11" r:id="rId9"/>
    <sheet name="5.Indirect costs" sheetId="13" r:id="rId10"/>
    <sheet name="6.Network design" sheetId="10" r:id="rId11"/>
    <sheet name="7.Network costs" sheetId="17" r:id="rId12"/>
    <sheet name="8.Routing factors" sheetId="22" r:id="rId13"/>
    <sheet name="9.Service costing" sheetId="23" r:id="rId14"/>
    <sheet name="10.Mark ups" sheetId="24" r:id="rId15"/>
    <sheet name="11.Service unit costing" sheetId="26" r:id="rId16"/>
    <sheet name="Sheet1" sheetId="30" r:id="rId17"/>
  </sheets>
  <externalReferences>
    <externalReference r:id="rId18"/>
    <externalReference r:id="rId19"/>
  </externalReferences>
  <definedNames>
    <definedName name="_xlnm._FilterDatabase" localSheetId="2" hidden="1">'B. Dashboard'!$F$13:$G$13</definedName>
    <definedName name="BHEdata" localSheetId="0">'[1]3.Network design parameters'!#REF!</definedName>
    <definedName name="BHEdata">'3.Network design parameters'!#REF!</definedName>
    <definedName name="BHEMMS" localSheetId="0">'[1]3.Network design parameters'!#REF!</definedName>
    <definedName name="BHEMMS">'3.Network design parameters'!#REF!</definedName>
    <definedName name="BHESMS" localSheetId="0">'[1]3.Network design parameters'!#REF!</definedName>
    <definedName name="BHESMS">'3.Network design parameters'!#REF!</definedName>
    <definedName name="BHEvideo" localSheetId="0">'[1]3.Network design parameters'!#REF!</definedName>
    <definedName name="BHEvideo">'3.Network design parameters'!#REF!</definedName>
    <definedName name="BHEvoice" localSheetId="0">'[1]3.Network design parameters'!#REF!</definedName>
    <definedName name="BHEvoice">'3.Network design parameters'!#REF!</definedName>
    <definedName name="BlockingInput" localSheetId="0">'[1]3.Network design parameters'!#REF!</definedName>
    <definedName name="BlockingInput">'3.Network design parameters'!#REF!</definedName>
    <definedName name="BlockingRate" localSheetId="0">'[1]3.Network design parameters'!#REF!</definedName>
    <definedName name="BlockingRate">'3.Network design parameters'!#REF!</definedName>
    <definedName name="BlockingTable" localSheetId="0">'[1]3.Network design parameters'!#REF!</definedName>
    <definedName name="BlockingTable">'3.Network design parameters'!#REF!</definedName>
    <definedName name="sdd" localSheetId="0">'[1]3.Network design parameters'!#REF!</definedName>
    <definedName name="sdd">'3.Network design parameters'!#REF!</definedName>
    <definedName name="Services">'C. Masterfiles'!$D$86:$D$100</definedName>
    <definedName name="solver_adj" localSheetId="2" hidden="1">'B. Dashboard'!#REF!</definedName>
    <definedName name="solver_cvg" localSheetId="2" hidden="1">0.0001</definedName>
    <definedName name="solver_drv" localSheetId="2" hidden="1">1</definedName>
    <definedName name="solver_est" localSheetId="2" hidden="1">1</definedName>
    <definedName name="solver_itr" localSheetId="2" hidden="1">100</definedName>
    <definedName name="solver_lin" localSheetId="2" hidden="1">2</definedName>
    <definedName name="solver_neg" localSheetId="2" hidden="1">2</definedName>
    <definedName name="solver_num" localSheetId="2" hidden="1">0</definedName>
    <definedName name="solver_nwt" localSheetId="2" hidden="1">1</definedName>
    <definedName name="solver_opt" localSheetId="2" hidden="1">'B. Dashboard'!#REF!</definedName>
    <definedName name="solver_pre" localSheetId="2" hidden="1">0.000001</definedName>
    <definedName name="solver_scl" localSheetId="2" hidden="1">2</definedName>
    <definedName name="solver_sho" localSheetId="2" hidden="1">2</definedName>
    <definedName name="solver_tim" localSheetId="2" hidden="1">100</definedName>
    <definedName name="solver_tol" localSheetId="2" hidden="1">0.05</definedName>
    <definedName name="solver_typ" localSheetId="2" hidden="1">2</definedName>
    <definedName name="solver_val" localSheetId="2" hidden="1">0.1</definedName>
  </definedNames>
  <calcPr calcId="125725" calcMode="manual" iterate="1" iterateCount="10" calcCompleted="0" calcOnSave="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8" i="5"/>
  <c r="D57"/>
  <c r="D56"/>
  <c r="D55"/>
  <c r="D54"/>
  <c r="D53"/>
  <c r="D51"/>
  <c r="D50"/>
  <c r="D49"/>
  <c r="D48"/>
  <c r="D47"/>
  <c r="D46"/>
  <c r="D45"/>
  <c r="D44"/>
  <c r="D52"/>
  <c r="H117" i="11"/>
  <c r="N66" i="17"/>
  <c r="G117" i="11"/>
  <c r="H116"/>
  <c r="G116"/>
  <c r="H115"/>
  <c r="N64" i="17"/>
  <c r="G115" i="11"/>
  <c r="J115"/>
  <c r="L173"/>
  <c r="H114"/>
  <c r="G114"/>
  <c r="H113"/>
  <c r="G113"/>
  <c r="J113"/>
  <c r="L171"/>
  <c r="H112"/>
  <c r="G112"/>
  <c r="H111"/>
  <c r="N60" i="17"/>
  <c r="G111" i="11"/>
  <c r="J111"/>
  <c r="L169"/>
  <c r="H110"/>
  <c r="G110"/>
  <c r="J110"/>
  <c r="L168"/>
  <c r="H109"/>
  <c r="N58" i="17"/>
  <c r="G109" i="11"/>
  <c r="J109"/>
  <c r="L167"/>
  <c r="H108"/>
  <c r="G108"/>
  <c r="H107"/>
  <c r="N56" i="17"/>
  <c r="G107" i="11"/>
  <c r="J107"/>
  <c r="L165"/>
  <c r="H106"/>
  <c r="G106"/>
  <c r="J106"/>
  <c r="L164"/>
  <c r="H105"/>
  <c r="G105"/>
  <c r="J105"/>
  <c r="L163"/>
  <c r="H104"/>
  <c r="G104"/>
  <c r="H97"/>
  <c r="N48" i="17"/>
  <c r="G97" i="11"/>
  <c r="J97"/>
  <c r="L155"/>
  <c r="H96"/>
  <c r="G96"/>
  <c r="H95"/>
  <c r="N46" i="17"/>
  <c r="G95" i="11"/>
  <c r="H94"/>
  <c r="G94"/>
  <c r="H93"/>
  <c r="N44" i="17"/>
  <c r="G93" i="11"/>
  <c r="J93"/>
  <c r="L151"/>
  <c r="H92"/>
  <c r="G92"/>
  <c r="H91"/>
  <c r="N42" i="17"/>
  <c r="G91" i="11"/>
  <c r="J91"/>
  <c r="L149"/>
  <c r="H90"/>
  <c r="G90"/>
  <c r="H89"/>
  <c r="N40" i="17"/>
  <c r="G89" i="11"/>
  <c r="J89"/>
  <c r="L147"/>
  <c r="H88"/>
  <c r="G88"/>
  <c r="H87"/>
  <c r="N38" i="17"/>
  <c r="G87" i="11"/>
  <c r="J87"/>
  <c r="L145"/>
  <c r="H86"/>
  <c r="G86"/>
  <c r="H85"/>
  <c r="N36" i="17"/>
  <c r="G85" i="11"/>
  <c r="J85"/>
  <c r="L143"/>
  <c r="H84"/>
  <c r="G84"/>
  <c r="H83"/>
  <c r="G83"/>
  <c r="J83"/>
  <c r="L141"/>
  <c r="H82"/>
  <c r="G82"/>
  <c r="H81"/>
  <c r="N32" i="17"/>
  <c r="G81" i="11"/>
  <c r="J81"/>
  <c r="L139"/>
  <c r="H80"/>
  <c r="G80"/>
  <c r="H79"/>
  <c r="N30" i="17"/>
  <c r="G79" i="11"/>
  <c r="J79"/>
  <c r="L137"/>
  <c r="H78"/>
  <c r="G78"/>
  <c r="H77"/>
  <c r="N28" i="17"/>
  <c r="G77" i="11"/>
  <c r="J77"/>
  <c r="L135"/>
  <c r="H76"/>
  <c r="G76"/>
  <c r="F134"/>
  <c r="H75"/>
  <c r="N26" i="17"/>
  <c r="G75" i="11"/>
  <c r="J75"/>
  <c r="L133"/>
  <c r="H74"/>
  <c r="G74"/>
  <c r="J74"/>
  <c r="L132"/>
  <c r="H73"/>
  <c r="N24" i="17"/>
  <c r="G73" i="11"/>
  <c r="J73"/>
  <c r="L131"/>
  <c r="H72"/>
  <c r="G72"/>
  <c r="H71"/>
  <c r="N22" i="17"/>
  <c r="G71" i="11"/>
  <c r="J71"/>
  <c r="L129"/>
  <c r="H70"/>
  <c r="G70"/>
  <c r="J70"/>
  <c r="L128"/>
  <c r="H69"/>
  <c r="N20" i="17"/>
  <c r="G69" i="11"/>
  <c r="J69"/>
  <c r="L127"/>
  <c r="H68"/>
  <c r="G68"/>
  <c r="H67"/>
  <c r="N18" i="17"/>
  <c r="G67" i="11"/>
  <c r="J67"/>
  <c r="L125"/>
  <c r="H66"/>
  <c r="G66"/>
  <c r="F103" i="7"/>
  <c r="G28" i="8"/>
  <c r="G68"/>
  <c r="F102" i="7"/>
  <c r="G27" i="8"/>
  <c r="G67"/>
  <c r="F101" i="7"/>
  <c r="G26" i="8"/>
  <c r="G66"/>
  <c r="F18" i="5"/>
  <c r="F15"/>
  <c r="G25" i="8"/>
  <c r="H25"/>
  <c r="I25"/>
  <c r="J25"/>
  <c r="K25"/>
  <c r="L25"/>
  <c r="G14"/>
  <c r="H14"/>
  <c r="I14"/>
  <c r="J14"/>
  <c r="K14"/>
  <c r="L14"/>
  <c r="G15"/>
  <c r="H15"/>
  <c r="I15"/>
  <c r="J15"/>
  <c r="K15"/>
  <c r="L15"/>
  <c r="G16"/>
  <c r="H16"/>
  <c r="I16"/>
  <c r="J16"/>
  <c r="K16"/>
  <c r="L16"/>
  <c r="G17"/>
  <c r="H17"/>
  <c r="I17"/>
  <c r="J17"/>
  <c r="K17"/>
  <c r="L17"/>
  <c r="G18"/>
  <c r="H18"/>
  <c r="I18"/>
  <c r="J18"/>
  <c r="K18"/>
  <c r="L18"/>
  <c r="G19"/>
  <c r="H19"/>
  <c r="I19"/>
  <c r="J19"/>
  <c r="K19"/>
  <c r="L19"/>
  <c r="G20"/>
  <c r="H20"/>
  <c r="I20"/>
  <c r="J20"/>
  <c r="K20"/>
  <c r="L20"/>
  <c r="G21"/>
  <c r="H21"/>
  <c r="I21"/>
  <c r="J21"/>
  <c r="K21"/>
  <c r="L21"/>
  <c r="F72" i="7"/>
  <c r="G72"/>
  <c r="H72"/>
  <c r="I72"/>
  <c r="J72"/>
  <c r="K72"/>
  <c r="F73"/>
  <c r="G73"/>
  <c r="H73"/>
  <c r="I73"/>
  <c r="J73"/>
  <c r="K73"/>
  <c r="F74"/>
  <c r="G74"/>
  <c r="H74"/>
  <c r="I74"/>
  <c r="J74"/>
  <c r="K74"/>
  <c r="F57"/>
  <c r="G57"/>
  <c r="H57"/>
  <c r="I57"/>
  <c r="J57"/>
  <c r="K57"/>
  <c r="F33"/>
  <c r="G33"/>
  <c r="H33"/>
  <c r="I33"/>
  <c r="J33"/>
  <c r="K33"/>
  <c r="F34"/>
  <c r="G34"/>
  <c r="H34"/>
  <c r="I34"/>
  <c r="J34"/>
  <c r="K34"/>
  <c r="F35"/>
  <c r="G35"/>
  <c r="H35"/>
  <c r="I35"/>
  <c r="J35"/>
  <c r="K35"/>
  <c r="F36"/>
  <c r="G36"/>
  <c r="H36"/>
  <c r="I36"/>
  <c r="J36"/>
  <c r="K36"/>
  <c r="F15"/>
  <c r="G15"/>
  <c r="H15"/>
  <c r="I15"/>
  <c r="J15"/>
  <c r="K15"/>
  <c r="F16"/>
  <c r="G16"/>
  <c r="H16"/>
  <c r="I16"/>
  <c r="J16"/>
  <c r="K16"/>
  <c r="E25"/>
  <c r="E111"/>
  <c r="C104" i="28"/>
  <c r="D76"/>
  <c r="D77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01"/>
  <c r="C102"/>
  <c r="C103"/>
  <c r="D100"/>
  <c r="C100"/>
  <c r="E192" i="10"/>
  <c r="F239"/>
  <c r="G239"/>
  <c r="K239"/>
  <c r="E38" i="3"/>
  <c r="E31"/>
  <c r="E37"/>
  <c r="E30"/>
  <c r="E23"/>
  <c r="E15"/>
  <c r="E17"/>
  <c r="E18"/>
  <c r="E16"/>
  <c r="O54" i="17"/>
  <c r="O55"/>
  <c r="O56"/>
  <c r="O57"/>
  <c r="O58"/>
  <c r="O59"/>
  <c r="O60"/>
  <c r="O61"/>
  <c r="O62"/>
  <c r="O63"/>
  <c r="O64"/>
  <c r="O65"/>
  <c r="O66"/>
  <c r="O53"/>
  <c r="L53"/>
  <c r="I104" i="11"/>
  <c r="M53" i="17"/>
  <c r="N53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L45"/>
  <c r="I94" i="11"/>
  <c r="M45" i="17"/>
  <c r="N45"/>
  <c r="O46"/>
  <c r="O47"/>
  <c r="O48"/>
  <c r="O17"/>
  <c r="J108" i="11"/>
  <c r="L166"/>
  <c r="J112"/>
  <c r="L170"/>
  <c r="K112"/>
  <c r="J114"/>
  <c r="L172"/>
  <c r="J116"/>
  <c r="L174"/>
  <c r="J117"/>
  <c r="L175"/>
  <c r="J104"/>
  <c r="L162"/>
  <c r="J68"/>
  <c r="L126"/>
  <c r="J72"/>
  <c r="L130"/>
  <c r="J76"/>
  <c r="L134"/>
  <c r="J78"/>
  <c r="L136"/>
  <c r="J80"/>
  <c r="L138"/>
  <c r="K81"/>
  <c r="J82"/>
  <c r="L140"/>
  <c r="J84"/>
  <c r="L142"/>
  <c r="K84"/>
  <c r="J86"/>
  <c r="L144"/>
  <c r="J88"/>
  <c r="L146"/>
  <c r="K89"/>
  <c r="J90"/>
  <c r="L148"/>
  <c r="J92"/>
  <c r="L150"/>
  <c r="J94"/>
  <c r="L152"/>
  <c r="J95"/>
  <c r="L153"/>
  <c r="J96"/>
  <c r="L154"/>
  <c r="J66"/>
  <c r="L124"/>
  <c r="L105"/>
  <c r="X163"/>
  <c r="L106"/>
  <c r="X164"/>
  <c r="L107"/>
  <c r="L108"/>
  <c r="L109"/>
  <c r="X167"/>
  <c r="X58" i="17"/>
  <c r="L110" i="11"/>
  <c r="X168"/>
  <c r="L111"/>
  <c r="L112"/>
  <c r="X170"/>
  <c r="L113"/>
  <c r="X171"/>
  <c r="L114"/>
  <c r="X172"/>
  <c r="L115"/>
  <c r="L116"/>
  <c r="X174"/>
  <c r="L117"/>
  <c r="X175"/>
  <c r="L104"/>
  <c r="X162"/>
  <c r="L67"/>
  <c r="L68"/>
  <c r="X126"/>
  <c r="L69"/>
  <c r="L70"/>
  <c r="X128"/>
  <c r="L71"/>
  <c r="L72"/>
  <c r="X130"/>
  <c r="L73"/>
  <c r="X131"/>
  <c r="L74"/>
  <c r="X132"/>
  <c r="L75"/>
  <c r="L76"/>
  <c r="X134"/>
  <c r="L77"/>
  <c r="X135"/>
  <c r="L78"/>
  <c r="X136"/>
  <c r="L79"/>
  <c r="M79"/>
  <c r="L80"/>
  <c r="X138"/>
  <c r="X31" i="17"/>
  <c r="L81" i="11"/>
  <c r="X139"/>
  <c r="L82"/>
  <c r="X140"/>
  <c r="L83"/>
  <c r="L84"/>
  <c r="X142"/>
  <c r="X35" i="17"/>
  <c r="L85" i="11"/>
  <c r="X143"/>
  <c r="L86"/>
  <c r="X144"/>
  <c r="L87"/>
  <c r="L88"/>
  <c r="L89"/>
  <c r="X147"/>
  <c r="L90"/>
  <c r="X148"/>
  <c r="L91"/>
  <c r="L92"/>
  <c r="X150"/>
  <c r="X43" i="17"/>
  <c r="L93" i="11"/>
  <c r="X151"/>
  <c r="L94"/>
  <c r="X152"/>
  <c r="L95"/>
  <c r="X153"/>
  <c r="L96"/>
  <c r="X154"/>
  <c r="X47" i="17"/>
  <c r="L97" i="11"/>
  <c r="X155"/>
  <c r="X48" i="17"/>
  <c r="L66" i="11"/>
  <c r="X124"/>
  <c r="K105"/>
  <c r="K106"/>
  <c r="K107"/>
  <c r="K108"/>
  <c r="K109"/>
  <c r="K110"/>
  <c r="K111"/>
  <c r="K113"/>
  <c r="K114"/>
  <c r="K115"/>
  <c r="K116"/>
  <c r="K117"/>
  <c r="K104"/>
  <c r="M105"/>
  <c r="M106"/>
  <c r="M107"/>
  <c r="M108"/>
  <c r="M109"/>
  <c r="M110"/>
  <c r="M111"/>
  <c r="M112"/>
  <c r="M113"/>
  <c r="M114"/>
  <c r="M115"/>
  <c r="M116"/>
  <c r="M117"/>
  <c r="M104"/>
  <c r="M67"/>
  <c r="M68"/>
  <c r="M69"/>
  <c r="M70"/>
  <c r="M71"/>
  <c r="M72"/>
  <c r="M73"/>
  <c r="M74"/>
  <c r="M75"/>
  <c r="M76"/>
  <c r="M77"/>
  <c r="M78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66"/>
  <c r="K67"/>
  <c r="K68"/>
  <c r="K69"/>
  <c r="K70"/>
  <c r="K71"/>
  <c r="K72"/>
  <c r="K73"/>
  <c r="K74"/>
  <c r="K75"/>
  <c r="K76"/>
  <c r="K77"/>
  <c r="K78"/>
  <c r="K79"/>
  <c r="K80"/>
  <c r="K82"/>
  <c r="K83"/>
  <c r="K85"/>
  <c r="K86"/>
  <c r="K87"/>
  <c r="K88"/>
  <c r="K90"/>
  <c r="K91"/>
  <c r="K92"/>
  <c r="K93"/>
  <c r="K94"/>
  <c r="K95"/>
  <c r="K96"/>
  <c r="K97"/>
  <c r="K66"/>
  <c r="I108"/>
  <c r="M57" i="17"/>
  <c r="I109" i="11"/>
  <c r="M58" i="17"/>
  <c r="I110" i="11"/>
  <c r="M59" i="17"/>
  <c r="I111" i="11"/>
  <c r="M60" i="17"/>
  <c r="I112" i="11"/>
  <c r="M61" i="17"/>
  <c r="I113" i="11"/>
  <c r="M62" i="17"/>
  <c r="I114" i="11"/>
  <c r="I115"/>
  <c r="I116"/>
  <c r="M65" i="17"/>
  <c r="F174" i="11"/>
  <c r="I117"/>
  <c r="M66" i="17"/>
  <c r="I107" i="11"/>
  <c r="M56" i="17"/>
  <c r="I105" i="11"/>
  <c r="I106"/>
  <c r="M55" i="17"/>
  <c r="I97" i="11"/>
  <c r="M48" i="17"/>
  <c r="I96" i="11"/>
  <c r="G154"/>
  <c r="F154"/>
  <c r="I95"/>
  <c r="F153"/>
  <c r="I93"/>
  <c r="I89"/>
  <c r="I85"/>
  <c r="I79"/>
  <c r="F137"/>
  <c r="I75"/>
  <c r="M26" i="17"/>
  <c r="I71" i="11"/>
  <c r="I91"/>
  <c r="M42" i="17"/>
  <c r="I90" i="11"/>
  <c r="M41" i="17"/>
  <c r="I87" i="11"/>
  <c r="M38" i="17"/>
  <c r="I86" i="11"/>
  <c r="M37" i="17"/>
  <c r="I83" i="11"/>
  <c r="M34" i="17"/>
  <c r="I82" i="11"/>
  <c r="I81"/>
  <c r="I78"/>
  <c r="I77"/>
  <c r="M28" i="17"/>
  <c r="I74" i="11"/>
  <c r="I73"/>
  <c r="G131"/>
  <c r="H131"/>
  <c r="I131"/>
  <c r="J131"/>
  <c r="K131"/>
  <c r="I70"/>
  <c r="M21" i="17"/>
  <c r="I69" i="11"/>
  <c r="M20" i="17"/>
  <c r="I92" i="11"/>
  <c r="I88"/>
  <c r="M39" i="17"/>
  <c r="I84" i="11"/>
  <c r="M35" i="17"/>
  <c r="I80" i="11"/>
  <c r="M31" i="17"/>
  <c r="I76" i="11"/>
  <c r="M27" i="17"/>
  <c r="I72" i="11"/>
  <c r="M23" i="17"/>
  <c r="I68" i="11"/>
  <c r="F126"/>
  <c r="I66"/>
  <c r="M17" i="17"/>
  <c r="L54"/>
  <c r="L55"/>
  <c r="L56"/>
  <c r="L57"/>
  <c r="L58"/>
  <c r="L59"/>
  <c r="L60"/>
  <c r="L61"/>
  <c r="L62"/>
  <c r="L63"/>
  <c r="L64"/>
  <c r="L65"/>
  <c r="L66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6"/>
  <c r="L47"/>
  <c r="L48"/>
  <c r="L17"/>
  <c r="J99" i="28"/>
  <c r="I99"/>
  <c r="H99"/>
  <c r="G99"/>
  <c r="F99"/>
  <c r="E99"/>
  <c r="F84" i="7"/>
  <c r="F137"/>
  <c r="G84"/>
  <c r="G101"/>
  <c r="H26" i="8"/>
  <c r="H66"/>
  <c r="H84" i="7"/>
  <c r="H101"/>
  <c r="I26" i="8"/>
  <c r="I66"/>
  <c r="I84" i="7"/>
  <c r="I101"/>
  <c r="I137"/>
  <c r="J84"/>
  <c r="J101"/>
  <c r="J137"/>
  <c r="K84"/>
  <c r="K101"/>
  <c r="L26" i="8"/>
  <c r="L66"/>
  <c r="F85" i="7"/>
  <c r="F138"/>
  <c r="G85"/>
  <c r="G102"/>
  <c r="G138"/>
  <c r="H85"/>
  <c r="H102"/>
  <c r="I27" i="8"/>
  <c r="I67"/>
  <c r="I85" i="7"/>
  <c r="I102"/>
  <c r="I138"/>
  <c r="J85"/>
  <c r="J102"/>
  <c r="J138"/>
  <c r="K85"/>
  <c r="K102"/>
  <c r="K138"/>
  <c r="F86"/>
  <c r="F139"/>
  <c r="G86"/>
  <c r="G103"/>
  <c r="G139"/>
  <c r="H86"/>
  <c r="H103"/>
  <c r="H139"/>
  <c r="I86"/>
  <c r="I103"/>
  <c r="J28" i="8"/>
  <c r="J68"/>
  <c r="J86" i="7"/>
  <c r="J103"/>
  <c r="J139"/>
  <c r="K86"/>
  <c r="K103"/>
  <c r="K139"/>
  <c r="E85"/>
  <c r="E102"/>
  <c r="E138"/>
  <c r="E86"/>
  <c r="E103"/>
  <c r="F28" i="8"/>
  <c r="F68"/>
  <c r="E84" i="7"/>
  <c r="E101"/>
  <c r="F26" i="8"/>
  <c r="F66"/>
  <c r="F130" i="7"/>
  <c r="G130"/>
  <c r="H130"/>
  <c r="I130"/>
  <c r="J130"/>
  <c r="K130"/>
  <c r="F131"/>
  <c r="G131"/>
  <c r="H131"/>
  <c r="I131"/>
  <c r="J131"/>
  <c r="K131"/>
  <c r="F132"/>
  <c r="G132"/>
  <c r="H132"/>
  <c r="I132"/>
  <c r="J132"/>
  <c r="K132"/>
  <c r="E131"/>
  <c r="E132"/>
  <c r="E130"/>
  <c r="F65"/>
  <c r="F125"/>
  <c r="G65"/>
  <c r="G125"/>
  <c r="G25"/>
  <c r="G111"/>
  <c r="G26"/>
  <c r="G112"/>
  <c r="G47"/>
  <c r="G117"/>
  <c r="G48"/>
  <c r="G118"/>
  <c r="G49"/>
  <c r="G119"/>
  <c r="G50"/>
  <c r="G120"/>
  <c r="F112" i="10"/>
  <c r="H65" i="7"/>
  <c r="H125"/>
  <c r="I65"/>
  <c r="I125"/>
  <c r="J65"/>
  <c r="J125"/>
  <c r="K65"/>
  <c r="K125"/>
  <c r="E65"/>
  <c r="E125"/>
  <c r="F47"/>
  <c r="F117"/>
  <c r="H47"/>
  <c r="H117"/>
  <c r="I47"/>
  <c r="I117"/>
  <c r="J47"/>
  <c r="J117"/>
  <c r="K47"/>
  <c r="K117"/>
  <c r="F48"/>
  <c r="F118"/>
  <c r="H48"/>
  <c r="H118"/>
  <c r="I48"/>
  <c r="I118"/>
  <c r="J48"/>
  <c r="J118"/>
  <c r="K48"/>
  <c r="K118"/>
  <c r="F49"/>
  <c r="F119"/>
  <c r="H49"/>
  <c r="H119"/>
  <c r="I49"/>
  <c r="I119"/>
  <c r="J49"/>
  <c r="J119"/>
  <c r="K49"/>
  <c r="K119"/>
  <c r="F50"/>
  <c r="F120"/>
  <c r="H50"/>
  <c r="H120"/>
  <c r="I50"/>
  <c r="I120"/>
  <c r="J50"/>
  <c r="J120"/>
  <c r="K50"/>
  <c r="K120"/>
  <c r="E48"/>
  <c r="E118"/>
  <c r="E49"/>
  <c r="E119"/>
  <c r="E50"/>
  <c r="E120"/>
  <c r="E26"/>
  <c r="E112"/>
  <c r="E47"/>
  <c r="E117"/>
  <c r="F25"/>
  <c r="F111"/>
  <c r="H25"/>
  <c r="H111"/>
  <c r="H26"/>
  <c r="H112"/>
  <c r="I25"/>
  <c r="I111"/>
  <c r="J25"/>
  <c r="J111"/>
  <c r="K25"/>
  <c r="K111"/>
  <c r="F26"/>
  <c r="F112"/>
  <c r="I26"/>
  <c r="I112"/>
  <c r="F111" i="10"/>
  <c r="J26" i="7"/>
  <c r="J112"/>
  <c r="K26"/>
  <c r="K112"/>
  <c r="N47" i="17"/>
  <c r="F155" i="11"/>
  <c r="J73" i="28"/>
  <c r="I73"/>
  <c r="H73"/>
  <c r="G73"/>
  <c r="F73"/>
  <c r="E73"/>
  <c r="C184" i="26"/>
  <c r="D184"/>
  <c r="C185"/>
  <c r="D185"/>
  <c r="C186"/>
  <c r="D186"/>
  <c r="C187"/>
  <c r="D187"/>
  <c r="C188"/>
  <c r="D188"/>
  <c r="C189"/>
  <c r="D189"/>
  <c r="C190"/>
  <c r="D190"/>
  <c r="C191"/>
  <c r="D191"/>
  <c r="C192"/>
  <c r="D192"/>
  <c r="C159"/>
  <c r="D159"/>
  <c r="C160"/>
  <c r="D160"/>
  <c r="C161"/>
  <c r="D161"/>
  <c r="C162"/>
  <c r="D162"/>
  <c r="C163"/>
  <c r="D163"/>
  <c r="C164"/>
  <c r="D164"/>
  <c r="C165"/>
  <c r="D165"/>
  <c r="C166"/>
  <c r="D166"/>
  <c r="C167"/>
  <c r="D167"/>
  <c r="C168"/>
  <c r="D168"/>
  <c r="C169"/>
  <c r="D169"/>
  <c r="C170"/>
  <c r="D170"/>
  <c r="C171"/>
  <c r="D171"/>
  <c r="C172"/>
  <c r="D172"/>
  <c r="B62" i="11"/>
  <c r="B100"/>
  <c r="B120"/>
  <c r="B158"/>
  <c r="I67"/>
  <c r="M18" i="17"/>
  <c r="G201" i="10"/>
  <c r="E193"/>
  <c r="F240"/>
  <c r="G240"/>
  <c r="H87" i="3"/>
  <c r="F192" i="10"/>
  <c r="F248"/>
  <c r="G248"/>
  <c r="K248"/>
  <c r="H90" i="3"/>
  <c r="H93"/>
  <c r="H99"/>
  <c r="H55" i="8"/>
  <c r="H56"/>
  <c r="E24" i="3"/>
  <c r="E25"/>
  <c r="E32"/>
  <c r="G55" i="8"/>
  <c r="G56"/>
  <c r="E59" i="10"/>
  <c r="E60"/>
  <c r="E61"/>
  <c r="E62"/>
  <c r="E63"/>
  <c r="E64"/>
  <c r="E65"/>
  <c r="E66"/>
  <c r="E67"/>
  <c r="E68"/>
  <c r="E69"/>
  <c r="E70"/>
  <c r="E71"/>
  <c r="E72"/>
  <c r="E73"/>
  <c r="I55" i="8"/>
  <c r="I56"/>
  <c r="J55"/>
  <c r="J56"/>
  <c r="K55"/>
  <c r="K56"/>
  <c r="L55"/>
  <c r="L56"/>
  <c r="H201" i="10"/>
  <c r="F82"/>
  <c r="F84"/>
  <c r="F86"/>
  <c r="F125" i="11"/>
  <c r="F127"/>
  <c r="G127"/>
  <c r="H127"/>
  <c r="F85" i="10"/>
  <c r="F128" i="11"/>
  <c r="N21" i="17"/>
  <c r="F129" i="11"/>
  <c r="F88" i="10"/>
  <c r="F131" i="11"/>
  <c r="M24" i="17"/>
  <c r="F89" i="10"/>
  <c r="F132" i="11"/>
  <c r="M25" i="17"/>
  <c r="N25"/>
  <c r="F90" i="10"/>
  <c r="F133" i="11"/>
  <c r="F92" i="10"/>
  <c r="F135" i="11"/>
  <c r="G135"/>
  <c r="H135"/>
  <c r="I135"/>
  <c r="F93" i="10"/>
  <c r="F136" i="11"/>
  <c r="N29" i="17"/>
  <c r="E23" i="10"/>
  <c r="E19"/>
  <c r="E20"/>
  <c r="E21"/>
  <c r="E22"/>
  <c r="E24"/>
  <c r="E25"/>
  <c r="E26"/>
  <c r="K26"/>
  <c r="E27"/>
  <c r="J27"/>
  <c r="E28"/>
  <c r="K28"/>
  <c r="E29"/>
  <c r="K29"/>
  <c r="E30"/>
  <c r="I30"/>
  <c r="E31"/>
  <c r="K31"/>
  <c r="E32"/>
  <c r="J32"/>
  <c r="E33"/>
  <c r="J33"/>
  <c r="F139" i="11"/>
  <c r="M32" i="17"/>
  <c r="F140" i="11"/>
  <c r="M33" i="17"/>
  <c r="N33"/>
  <c r="F141" i="11"/>
  <c r="N34" i="17"/>
  <c r="F143" i="11"/>
  <c r="F101" i="10"/>
  <c r="F144" i="11"/>
  <c r="G144"/>
  <c r="H144"/>
  <c r="N37" i="17"/>
  <c r="F145" i="11"/>
  <c r="I26" i="10"/>
  <c r="I29"/>
  <c r="H33"/>
  <c r="G32"/>
  <c r="G33"/>
  <c r="F28"/>
  <c r="F147" i="11"/>
  <c r="F105" i="10"/>
  <c r="F225"/>
  <c r="F148" i="11"/>
  <c r="N41" i="17"/>
  <c r="F149" i="11"/>
  <c r="G149"/>
  <c r="H149"/>
  <c r="I149"/>
  <c r="F151"/>
  <c r="F152"/>
  <c r="F110" i="10"/>
  <c r="F124" i="11"/>
  <c r="N17" i="17"/>
  <c r="N19"/>
  <c r="F130" i="11"/>
  <c r="N23" i="17"/>
  <c r="N27"/>
  <c r="F138" i="11"/>
  <c r="N31" i="17"/>
  <c r="F142" i="11"/>
  <c r="N35" i="17"/>
  <c r="F146" i="11"/>
  <c r="N39" i="17"/>
  <c r="X146" i="11"/>
  <c r="X39" i="17"/>
  <c r="F150" i="11"/>
  <c r="N43" i="17"/>
  <c r="N54"/>
  <c r="N62"/>
  <c r="N63"/>
  <c r="D74" i="8"/>
  <c r="G54"/>
  <c r="E115"/>
  <c r="D75"/>
  <c r="E116"/>
  <c r="D76"/>
  <c r="E117"/>
  <c r="D77"/>
  <c r="G57"/>
  <c r="E118"/>
  <c r="D78"/>
  <c r="J78"/>
  <c r="I119"/>
  <c r="G58"/>
  <c r="E119"/>
  <c r="D79"/>
  <c r="G59"/>
  <c r="E120"/>
  <c r="D80"/>
  <c r="G60"/>
  <c r="E121"/>
  <c r="F26" i="10"/>
  <c r="F32"/>
  <c r="F96"/>
  <c r="H54" i="8"/>
  <c r="H57"/>
  <c r="H58"/>
  <c r="H59"/>
  <c r="H60"/>
  <c r="F98" i="10"/>
  <c r="F108"/>
  <c r="F109"/>
  <c r="F97"/>
  <c r="N55" i="17"/>
  <c r="N57"/>
  <c r="N59"/>
  <c r="N61"/>
  <c r="N65"/>
  <c r="H88" i="3"/>
  <c r="H89"/>
  <c r="H91"/>
  <c r="H92"/>
  <c r="H94"/>
  <c r="H95"/>
  <c r="H96"/>
  <c r="H97"/>
  <c r="H98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I41" i="28"/>
  <c r="I34"/>
  <c r="P177" i="26"/>
  <c r="J177"/>
  <c r="F230" i="10"/>
  <c r="F231"/>
  <c r="F232"/>
  <c r="F162" i="11"/>
  <c r="H125" i="3"/>
  <c r="F297" i="10"/>
  <c r="F163" i="11"/>
  <c r="G297" i="10"/>
  <c r="G309"/>
  <c r="G321"/>
  <c r="G333"/>
  <c r="G345"/>
  <c r="G357"/>
  <c r="F164" i="11"/>
  <c r="H297" i="10"/>
  <c r="F165" i="11"/>
  <c r="I297" i="10"/>
  <c r="F166" i="11"/>
  <c r="X166"/>
  <c r="Y166"/>
  <c r="J297" i="10"/>
  <c r="F167" i="11"/>
  <c r="K297" i="10"/>
  <c r="F168" i="11"/>
  <c r="L297" i="10"/>
  <c r="F169" i="11"/>
  <c r="M297" i="10"/>
  <c r="M309"/>
  <c r="M321"/>
  <c r="M333"/>
  <c r="M345"/>
  <c r="M357"/>
  <c r="F170" i="11"/>
  <c r="N297" i="10"/>
  <c r="F171" i="11"/>
  <c r="O297" i="10"/>
  <c r="F172" i="11"/>
  <c r="P297" i="10"/>
  <c r="F173" i="11"/>
  <c r="Q297" i="10"/>
  <c r="Q309"/>
  <c r="Q321"/>
  <c r="Q333"/>
  <c r="Q345"/>
  <c r="Q357"/>
  <c r="H126" i="3"/>
  <c r="R297" i="10"/>
  <c r="F175" i="11"/>
  <c r="S297" i="10"/>
  <c r="S309"/>
  <c r="S321"/>
  <c r="S333"/>
  <c r="S345"/>
  <c r="S357"/>
  <c r="H127" i="3"/>
  <c r="H128"/>
  <c r="H129"/>
  <c r="H288" i="10"/>
  <c r="F363"/>
  <c r="I288"/>
  <c r="J288"/>
  <c r="K288"/>
  <c r="I363"/>
  <c r="H130" i="3"/>
  <c r="H289" i="10"/>
  <c r="F364"/>
  <c r="K289"/>
  <c r="D88" i="8"/>
  <c r="D87"/>
  <c r="D86"/>
  <c r="D85"/>
  <c r="L65"/>
  <c r="D84"/>
  <c r="L24"/>
  <c r="L64"/>
  <c r="D83"/>
  <c r="L23"/>
  <c r="L63"/>
  <c r="D82"/>
  <c r="L22"/>
  <c r="L62"/>
  <c r="D81"/>
  <c r="I81"/>
  <c r="L61"/>
  <c r="L60"/>
  <c r="L59"/>
  <c r="L58"/>
  <c r="L57"/>
  <c r="L54"/>
  <c r="D173" i="26"/>
  <c r="C173"/>
  <c r="J157"/>
  <c r="I35" i="24"/>
  <c r="J137" i="26"/>
  <c r="D14" i="24"/>
  <c r="F14"/>
  <c r="D15"/>
  <c r="G15"/>
  <c r="D16"/>
  <c r="E16"/>
  <c r="D17"/>
  <c r="E17"/>
  <c r="D18"/>
  <c r="F18"/>
  <c r="D19"/>
  <c r="E19"/>
  <c r="D20"/>
  <c r="E20"/>
  <c r="D21"/>
  <c r="F21"/>
  <c r="D22"/>
  <c r="E22"/>
  <c r="D23"/>
  <c r="D24"/>
  <c r="E24"/>
  <c r="D25"/>
  <c r="D26"/>
  <c r="F26"/>
  <c r="D27"/>
  <c r="E27"/>
  <c r="D28"/>
  <c r="E28"/>
  <c r="D29"/>
  <c r="G29"/>
  <c r="G18"/>
  <c r="G24"/>
  <c r="F22"/>
  <c r="I279" i="10"/>
  <c r="J279"/>
  <c r="H351"/>
  <c r="K279"/>
  <c r="K280"/>
  <c r="H279"/>
  <c r="F351"/>
  <c r="I270"/>
  <c r="J270"/>
  <c r="H339"/>
  <c r="K270"/>
  <c r="J271"/>
  <c r="H340"/>
  <c r="I261"/>
  <c r="J261"/>
  <c r="H327"/>
  <c r="K261"/>
  <c r="I262"/>
  <c r="K262"/>
  <c r="H270"/>
  <c r="F339"/>
  <c r="H261"/>
  <c r="F327"/>
  <c r="H262"/>
  <c r="F328"/>
  <c r="I252"/>
  <c r="J252"/>
  <c r="H315"/>
  <c r="K252"/>
  <c r="J253"/>
  <c r="H316"/>
  <c r="H252"/>
  <c r="F315"/>
  <c r="H253"/>
  <c r="F316"/>
  <c r="R309"/>
  <c r="R321"/>
  <c r="R333"/>
  <c r="R345"/>
  <c r="R357"/>
  <c r="P309"/>
  <c r="P321"/>
  <c r="P333"/>
  <c r="P345"/>
  <c r="P357"/>
  <c r="O309"/>
  <c r="O321"/>
  <c r="O333"/>
  <c r="O345"/>
  <c r="O357"/>
  <c r="N309"/>
  <c r="N321"/>
  <c r="N333"/>
  <c r="N345"/>
  <c r="N357"/>
  <c r="L309"/>
  <c r="L321"/>
  <c r="L333"/>
  <c r="L345"/>
  <c r="L357"/>
  <c r="K309"/>
  <c r="K321"/>
  <c r="K333"/>
  <c r="K345"/>
  <c r="K357"/>
  <c r="J309"/>
  <c r="J321"/>
  <c r="J333"/>
  <c r="J345"/>
  <c r="J357"/>
  <c r="I309"/>
  <c r="I321"/>
  <c r="I333"/>
  <c r="I345"/>
  <c r="I357"/>
  <c r="F309"/>
  <c r="F321"/>
  <c r="F333"/>
  <c r="F345"/>
  <c r="F357"/>
  <c r="S296"/>
  <c r="S308"/>
  <c r="S320"/>
  <c r="S332"/>
  <c r="S344"/>
  <c r="S356"/>
  <c r="R296"/>
  <c r="R308"/>
  <c r="R320"/>
  <c r="R332"/>
  <c r="R344"/>
  <c r="R356"/>
  <c r="Q296"/>
  <c r="Q308"/>
  <c r="Q320"/>
  <c r="Q332"/>
  <c r="Q344"/>
  <c r="Q356"/>
  <c r="P296"/>
  <c r="P308"/>
  <c r="P320"/>
  <c r="P332"/>
  <c r="P344"/>
  <c r="P356"/>
  <c r="O296"/>
  <c r="O308"/>
  <c r="O320"/>
  <c r="O332"/>
  <c r="O344"/>
  <c r="O356"/>
  <c r="N296"/>
  <c r="N308"/>
  <c r="N320"/>
  <c r="N332"/>
  <c r="N344"/>
  <c r="N356"/>
  <c r="M296"/>
  <c r="M308"/>
  <c r="M320"/>
  <c r="M332"/>
  <c r="M344"/>
  <c r="M356"/>
  <c r="L296"/>
  <c r="L308"/>
  <c r="L320"/>
  <c r="L332"/>
  <c r="L344"/>
  <c r="L356"/>
  <c r="K296"/>
  <c r="K308"/>
  <c r="K320"/>
  <c r="K332"/>
  <c r="K344"/>
  <c r="K356"/>
  <c r="J296"/>
  <c r="J308"/>
  <c r="J320"/>
  <c r="J332"/>
  <c r="J344"/>
  <c r="J356"/>
  <c r="I296"/>
  <c r="I308"/>
  <c r="I320"/>
  <c r="I332"/>
  <c r="I344"/>
  <c r="I356"/>
  <c r="H296"/>
  <c r="H308"/>
  <c r="H320"/>
  <c r="H332"/>
  <c r="H344"/>
  <c r="H356"/>
  <c r="G296"/>
  <c r="G308"/>
  <c r="G320"/>
  <c r="G332"/>
  <c r="G344"/>
  <c r="G356"/>
  <c r="F296"/>
  <c r="F308"/>
  <c r="F320"/>
  <c r="F332"/>
  <c r="F344"/>
  <c r="F356"/>
  <c r="D304"/>
  <c r="D316"/>
  <c r="D328"/>
  <c r="D340"/>
  <c r="D352"/>
  <c r="D364"/>
  <c r="C304"/>
  <c r="C316"/>
  <c r="C328"/>
  <c r="C340"/>
  <c r="C352"/>
  <c r="C364"/>
  <c r="D303"/>
  <c r="D315"/>
  <c r="D327"/>
  <c r="D339"/>
  <c r="D351"/>
  <c r="D363"/>
  <c r="C303"/>
  <c r="C315"/>
  <c r="C327"/>
  <c r="C339"/>
  <c r="C351"/>
  <c r="C363"/>
  <c r="D302"/>
  <c r="D314"/>
  <c r="D326"/>
  <c r="D338"/>
  <c r="D350"/>
  <c r="D362"/>
  <c r="C302"/>
  <c r="C314"/>
  <c r="C326"/>
  <c r="C338"/>
  <c r="C350"/>
  <c r="C362"/>
  <c r="D301"/>
  <c r="D313"/>
  <c r="D325"/>
  <c r="D337"/>
  <c r="D349"/>
  <c r="D361"/>
  <c r="C301"/>
  <c r="C313"/>
  <c r="C325"/>
  <c r="C337"/>
  <c r="C349"/>
  <c r="C361"/>
  <c r="D300"/>
  <c r="D312"/>
  <c r="D324"/>
  <c r="D336"/>
  <c r="D348"/>
  <c r="D360"/>
  <c r="C300"/>
  <c r="C312"/>
  <c r="C324"/>
  <c r="C336"/>
  <c r="C348"/>
  <c r="C360"/>
  <c r="D299"/>
  <c r="D311"/>
  <c r="D323"/>
  <c r="D335"/>
  <c r="D347"/>
  <c r="D359"/>
  <c r="C299"/>
  <c r="C311"/>
  <c r="C323"/>
  <c r="C335"/>
  <c r="C347"/>
  <c r="C359"/>
  <c r="J243"/>
  <c r="K243"/>
  <c r="I303"/>
  <c r="J244"/>
  <c r="I243"/>
  <c r="H244"/>
  <c r="F304"/>
  <c r="H243"/>
  <c r="F303"/>
  <c r="D244"/>
  <c r="D253"/>
  <c r="D262"/>
  <c r="D271"/>
  <c r="D280"/>
  <c r="C244"/>
  <c r="C253"/>
  <c r="C262"/>
  <c r="C271"/>
  <c r="C280"/>
  <c r="D243"/>
  <c r="D252"/>
  <c r="D261"/>
  <c r="D270"/>
  <c r="D279"/>
  <c r="C243"/>
  <c r="C252"/>
  <c r="C261"/>
  <c r="C270"/>
  <c r="C279"/>
  <c r="D242"/>
  <c r="D251"/>
  <c r="D260"/>
  <c r="D269"/>
  <c r="D278"/>
  <c r="C242"/>
  <c r="C251"/>
  <c r="C260"/>
  <c r="C269"/>
  <c r="C278"/>
  <c r="D241"/>
  <c r="D250"/>
  <c r="D259"/>
  <c r="D268"/>
  <c r="D277"/>
  <c r="C241"/>
  <c r="C250"/>
  <c r="C259"/>
  <c r="C268"/>
  <c r="C277"/>
  <c r="D240"/>
  <c r="D249"/>
  <c r="D258"/>
  <c r="D267"/>
  <c r="D276"/>
  <c r="C240"/>
  <c r="C249"/>
  <c r="C258"/>
  <c r="C267"/>
  <c r="C276"/>
  <c r="D239"/>
  <c r="D248"/>
  <c r="D257"/>
  <c r="D266"/>
  <c r="D275"/>
  <c r="C239"/>
  <c r="C248"/>
  <c r="C257"/>
  <c r="C266"/>
  <c r="C275"/>
  <c r="B10"/>
  <c r="B16"/>
  <c r="B36"/>
  <c r="B56"/>
  <c r="B78"/>
  <c r="B115"/>
  <c r="B152"/>
  <c r="B189"/>
  <c r="B198"/>
  <c r="B235"/>
  <c r="B293"/>
  <c r="F141"/>
  <c r="F103"/>
  <c r="F87"/>
  <c r="F83"/>
  <c r="H83"/>
  <c r="F81"/>
  <c r="E52" i="5"/>
  <c r="E53"/>
  <c r="E54"/>
  <c r="E55"/>
  <c r="E56"/>
  <c r="E57"/>
  <c r="E58"/>
  <c r="E51"/>
  <c r="F91" i="10"/>
  <c r="F95"/>
  <c r="F99"/>
  <c r="F107"/>
  <c r="R52" i="3"/>
  <c r="I54" i="8"/>
  <c r="I57"/>
  <c r="I58"/>
  <c r="I59"/>
  <c r="I60"/>
  <c r="J54"/>
  <c r="J57"/>
  <c r="J58"/>
  <c r="J59"/>
  <c r="J60"/>
  <c r="K54"/>
  <c r="K57"/>
  <c r="K58"/>
  <c r="K59"/>
  <c r="K60"/>
  <c r="H61"/>
  <c r="E122"/>
  <c r="I61"/>
  <c r="J61"/>
  <c r="K61"/>
  <c r="H22"/>
  <c r="H62"/>
  <c r="E123"/>
  <c r="I22"/>
  <c r="I62"/>
  <c r="J22"/>
  <c r="J62"/>
  <c r="K22"/>
  <c r="K62"/>
  <c r="H23"/>
  <c r="H63"/>
  <c r="E124"/>
  <c r="I23"/>
  <c r="I63"/>
  <c r="J23"/>
  <c r="J63"/>
  <c r="K23"/>
  <c r="K63"/>
  <c r="H24"/>
  <c r="H64"/>
  <c r="E125"/>
  <c r="I24"/>
  <c r="I64"/>
  <c r="J24"/>
  <c r="J64"/>
  <c r="K24"/>
  <c r="K64"/>
  <c r="H65"/>
  <c r="E126"/>
  <c r="I65"/>
  <c r="J65"/>
  <c r="K65"/>
  <c r="E127"/>
  <c r="H27"/>
  <c r="H67"/>
  <c r="E128"/>
  <c r="J27"/>
  <c r="J67"/>
  <c r="K27"/>
  <c r="K67"/>
  <c r="E129"/>
  <c r="K28"/>
  <c r="K68"/>
  <c r="G61"/>
  <c r="G22"/>
  <c r="G62"/>
  <c r="G23"/>
  <c r="G63"/>
  <c r="G24"/>
  <c r="G64"/>
  <c r="G65"/>
  <c r="F74"/>
  <c r="I74"/>
  <c r="F75"/>
  <c r="I75"/>
  <c r="F76"/>
  <c r="F77"/>
  <c r="J77"/>
  <c r="F78"/>
  <c r="F79"/>
  <c r="F80"/>
  <c r="I80"/>
  <c r="F81"/>
  <c r="F82"/>
  <c r="F83"/>
  <c r="F84"/>
  <c r="F85"/>
  <c r="G85"/>
  <c r="F126"/>
  <c r="F86"/>
  <c r="F87"/>
  <c r="F88"/>
  <c r="F55"/>
  <c r="F56"/>
  <c r="F57"/>
  <c r="F58"/>
  <c r="F59"/>
  <c r="F60"/>
  <c r="F61"/>
  <c r="F22"/>
  <c r="F23"/>
  <c r="F63"/>
  <c r="F24"/>
  <c r="F64"/>
  <c r="F65"/>
  <c r="F54"/>
  <c r="E28"/>
  <c r="E48"/>
  <c r="E68"/>
  <c r="D28"/>
  <c r="D48"/>
  <c r="D68"/>
  <c r="C28"/>
  <c r="C48"/>
  <c r="C68"/>
  <c r="E27"/>
  <c r="E47"/>
  <c r="E67"/>
  <c r="D27"/>
  <c r="D47"/>
  <c r="D67"/>
  <c r="C27"/>
  <c r="C47"/>
  <c r="C67"/>
  <c r="E26"/>
  <c r="E46"/>
  <c r="E66"/>
  <c r="D26"/>
  <c r="D46"/>
  <c r="D66"/>
  <c r="C26"/>
  <c r="C46"/>
  <c r="C66"/>
  <c r="E25"/>
  <c r="E45"/>
  <c r="E65"/>
  <c r="D25"/>
  <c r="D45"/>
  <c r="D65"/>
  <c r="C25"/>
  <c r="C45"/>
  <c r="C65"/>
  <c r="E24"/>
  <c r="E44"/>
  <c r="E64"/>
  <c r="D24"/>
  <c r="D44"/>
  <c r="D64"/>
  <c r="C24"/>
  <c r="C44"/>
  <c r="C64"/>
  <c r="E23"/>
  <c r="E43"/>
  <c r="E63"/>
  <c r="D23"/>
  <c r="D43"/>
  <c r="D63"/>
  <c r="C23"/>
  <c r="C43"/>
  <c r="C63"/>
  <c r="E22"/>
  <c r="E42"/>
  <c r="E62"/>
  <c r="D22"/>
  <c r="D42"/>
  <c r="D62"/>
  <c r="C22"/>
  <c r="C42"/>
  <c r="C62"/>
  <c r="E21"/>
  <c r="E41"/>
  <c r="E61"/>
  <c r="D21"/>
  <c r="D41"/>
  <c r="D61"/>
  <c r="C21"/>
  <c r="C41"/>
  <c r="C61"/>
  <c r="E20"/>
  <c r="E40"/>
  <c r="E60"/>
  <c r="D20"/>
  <c r="D40"/>
  <c r="D60"/>
  <c r="C20"/>
  <c r="C40"/>
  <c r="C60"/>
  <c r="E19"/>
  <c r="E39"/>
  <c r="E59"/>
  <c r="D19"/>
  <c r="D39"/>
  <c r="D59"/>
  <c r="C19"/>
  <c r="C39"/>
  <c r="C59"/>
  <c r="E18"/>
  <c r="E38"/>
  <c r="E58"/>
  <c r="D18"/>
  <c r="D38"/>
  <c r="D58"/>
  <c r="C18"/>
  <c r="C38"/>
  <c r="C58"/>
  <c r="E17"/>
  <c r="E37"/>
  <c r="E57"/>
  <c r="D17"/>
  <c r="D37"/>
  <c r="D57"/>
  <c r="C17"/>
  <c r="C37"/>
  <c r="C57"/>
  <c r="E16"/>
  <c r="E36"/>
  <c r="E56"/>
  <c r="D16"/>
  <c r="D36"/>
  <c r="D56"/>
  <c r="C16"/>
  <c r="C36"/>
  <c r="C56"/>
  <c r="E15"/>
  <c r="E35"/>
  <c r="E55"/>
  <c r="D15"/>
  <c r="D35"/>
  <c r="D55"/>
  <c r="C15"/>
  <c r="C35"/>
  <c r="C55"/>
  <c r="E14"/>
  <c r="E34"/>
  <c r="E54"/>
  <c r="D14"/>
  <c r="D34"/>
  <c r="D54"/>
  <c r="C14"/>
  <c r="C34"/>
  <c r="C54"/>
  <c r="L53"/>
  <c r="K53"/>
  <c r="J53"/>
  <c r="I53"/>
  <c r="H53"/>
  <c r="G53"/>
  <c r="F53"/>
  <c r="B11"/>
  <c r="B31"/>
  <c r="B51"/>
  <c r="B71"/>
  <c r="B91"/>
  <c r="L33"/>
  <c r="K33"/>
  <c r="J33"/>
  <c r="I33"/>
  <c r="H33"/>
  <c r="G33"/>
  <c r="F33"/>
  <c r="D131" i="7"/>
  <c r="D138"/>
  <c r="D132"/>
  <c r="D139"/>
  <c r="D130"/>
  <c r="D137"/>
  <c r="K136"/>
  <c r="J136"/>
  <c r="I136"/>
  <c r="H136"/>
  <c r="G136"/>
  <c r="F136"/>
  <c r="E136"/>
  <c r="B11"/>
  <c r="B29"/>
  <c r="B53"/>
  <c r="B68"/>
  <c r="B90"/>
  <c r="B107"/>
  <c r="K93"/>
  <c r="J93"/>
  <c r="I93"/>
  <c r="H93"/>
  <c r="G93"/>
  <c r="F93"/>
  <c r="E93"/>
  <c r="K100"/>
  <c r="J100"/>
  <c r="I100"/>
  <c r="H100"/>
  <c r="G100"/>
  <c r="F100"/>
  <c r="E100"/>
  <c r="K83"/>
  <c r="J83"/>
  <c r="I83"/>
  <c r="H83"/>
  <c r="G83"/>
  <c r="F83"/>
  <c r="E83"/>
  <c r="K77"/>
  <c r="J77"/>
  <c r="I77"/>
  <c r="H77"/>
  <c r="G77"/>
  <c r="F77"/>
  <c r="E77"/>
  <c r="K64"/>
  <c r="J64"/>
  <c r="I64"/>
  <c r="H64"/>
  <c r="G64"/>
  <c r="F64"/>
  <c r="E64"/>
  <c r="K60"/>
  <c r="J60"/>
  <c r="I60"/>
  <c r="H60"/>
  <c r="G60"/>
  <c r="F60"/>
  <c r="E60"/>
  <c r="K46"/>
  <c r="J46"/>
  <c r="I46"/>
  <c r="H46"/>
  <c r="G46"/>
  <c r="F46"/>
  <c r="E46"/>
  <c r="K39"/>
  <c r="J39"/>
  <c r="I39"/>
  <c r="H39"/>
  <c r="G39"/>
  <c r="F39"/>
  <c r="E39"/>
  <c r="K24"/>
  <c r="J24"/>
  <c r="I24"/>
  <c r="H24"/>
  <c r="G24"/>
  <c r="F24"/>
  <c r="E24"/>
  <c r="K19"/>
  <c r="J19"/>
  <c r="I19"/>
  <c r="H19"/>
  <c r="G19"/>
  <c r="F19"/>
  <c r="E19"/>
  <c r="E50" i="5"/>
  <c r="C50"/>
  <c r="C51"/>
  <c r="C52"/>
  <c r="C53"/>
  <c r="C54"/>
  <c r="C55"/>
  <c r="C56"/>
  <c r="C57"/>
  <c r="C58"/>
  <c r="C96" i="26"/>
  <c r="C116"/>
  <c r="D96"/>
  <c r="D116"/>
  <c r="C97"/>
  <c r="C117"/>
  <c r="D97"/>
  <c r="D117"/>
  <c r="C98"/>
  <c r="C118"/>
  <c r="D98"/>
  <c r="D118"/>
  <c r="C99"/>
  <c r="C119"/>
  <c r="D99"/>
  <c r="D119"/>
  <c r="C100"/>
  <c r="C120"/>
  <c r="D100"/>
  <c r="D120"/>
  <c r="C101"/>
  <c r="C121"/>
  <c r="D101"/>
  <c r="D121"/>
  <c r="C102"/>
  <c r="C122"/>
  <c r="D102"/>
  <c r="D122"/>
  <c r="C103"/>
  <c r="C123"/>
  <c r="D103"/>
  <c r="D123"/>
  <c r="C104"/>
  <c r="C124"/>
  <c r="D104"/>
  <c r="D124"/>
  <c r="C105"/>
  <c r="C125"/>
  <c r="D105"/>
  <c r="D125"/>
  <c r="C106"/>
  <c r="C126"/>
  <c r="D106"/>
  <c r="D126"/>
  <c r="C107"/>
  <c r="C127"/>
  <c r="D107"/>
  <c r="D127"/>
  <c r="C108"/>
  <c r="C128"/>
  <c r="D108"/>
  <c r="D128"/>
  <c r="C109"/>
  <c r="C129"/>
  <c r="D109"/>
  <c r="D129"/>
  <c r="D95"/>
  <c r="D115"/>
  <c r="C95"/>
  <c r="C115"/>
  <c r="I112"/>
  <c r="E112"/>
  <c r="C112"/>
  <c r="AR118" i="23"/>
  <c r="C102"/>
  <c r="C123"/>
  <c r="D102"/>
  <c r="D123"/>
  <c r="C103"/>
  <c r="C124"/>
  <c r="D103"/>
  <c r="D124"/>
  <c r="C104"/>
  <c r="C125"/>
  <c r="D104"/>
  <c r="D125"/>
  <c r="C105"/>
  <c r="C126"/>
  <c r="D105"/>
  <c r="D126"/>
  <c r="C106"/>
  <c r="C127"/>
  <c r="D106"/>
  <c r="D127"/>
  <c r="C107"/>
  <c r="C128"/>
  <c r="D107"/>
  <c r="D128"/>
  <c r="C108"/>
  <c r="C129"/>
  <c r="D108"/>
  <c r="D129"/>
  <c r="C109"/>
  <c r="C130"/>
  <c r="D109"/>
  <c r="D130"/>
  <c r="C110"/>
  <c r="C131"/>
  <c r="D110"/>
  <c r="D131"/>
  <c r="C111"/>
  <c r="C132"/>
  <c r="D111"/>
  <c r="D132"/>
  <c r="C112"/>
  <c r="C133"/>
  <c r="D112"/>
  <c r="D133"/>
  <c r="C113"/>
  <c r="C134"/>
  <c r="D113"/>
  <c r="D134"/>
  <c r="C114"/>
  <c r="C135"/>
  <c r="D114"/>
  <c r="D135"/>
  <c r="C115"/>
  <c r="C136"/>
  <c r="D115"/>
  <c r="D136"/>
  <c r="D101"/>
  <c r="D122"/>
  <c r="C101"/>
  <c r="C122"/>
  <c r="C119"/>
  <c r="AP119"/>
  <c r="AO119"/>
  <c r="AN119"/>
  <c r="AM119"/>
  <c r="AL119"/>
  <c r="AK119"/>
  <c r="AJ119"/>
  <c r="AI119"/>
  <c r="AH119"/>
  <c r="AG119"/>
  <c r="AF119"/>
  <c r="AE119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I119"/>
  <c r="H119"/>
  <c r="G119"/>
  <c r="F119"/>
  <c r="E119"/>
  <c r="AR128" i="22"/>
  <c r="C112"/>
  <c r="C131"/>
  <c r="D112"/>
  <c r="D131"/>
  <c r="C113"/>
  <c r="C132"/>
  <c r="D113"/>
  <c r="D132"/>
  <c r="C114"/>
  <c r="C133"/>
  <c r="D114"/>
  <c r="D133"/>
  <c r="C115"/>
  <c r="C134"/>
  <c r="D115"/>
  <c r="D134"/>
  <c r="C116"/>
  <c r="C135"/>
  <c r="D116"/>
  <c r="D135"/>
  <c r="C117"/>
  <c r="C136"/>
  <c r="D117"/>
  <c r="D136"/>
  <c r="C118"/>
  <c r="C137"/>
  <c r="D118"/>
  <c r="D137"/>
  <c r="C119"/>
  <c r="C138"/>
  <c r="D119"/>
  <c r="D138"/>
  <c r="C120"/>
  <c r="C139"/>
  <c r="D120"/>
  <c r="D139"/>
  <c r="C121"/>
  <c r="C140"/>
  <c r="D121"/>
  <c r="D140"/>
  <c r="C122"/>
  <c r="C141"/>
  <c r="D122"/>
  <c r="D141"/>
  <c r="C123"/>
  <c r="C142"/>
  <c r="D123"/>
  <c r="D142"/>
  <c r="C124"/>
  <c r="C143"/>
  <c r="D124"/>
  <c r="D143"/>
  <c r="C125"/>
  <c r="C144"/>
  <c r="D125"/>
  <c r="D144"/>
  <c r="D111"/>
  <c r="D130"/>
  <c r="C111"/>
  <c r="C130"/>
  <c r="C128"/>
  <c r="AP129"/>
  <c r="AO129"/>
  <c r="AN129"/>
  <c r="AM129"/>
  <c r="AL129"/>
  <c r="AK129"/>
  <c r="AJ129"/>
  <c r="AI129"/>
  <c r="AH129"/>
  <c r="AG129"/>
  <c r="AF129"/>
  <c r="AE129"/>
  <c r="AD129"/>
  <c r="AC129"/>
  <c r="AB129"/>
  <c r="AA129"/>
  <c r="Z129"/>
  <c r="Y129"/>
  <c r="X129"/>
  <c r="W129"/>
  <c r="V129"/>
  <c r="U129"/>
  <c r="T129"/>
  <c r="S129"/>
  <c r="R129"/>
  <c r="Q129"/>
  <c r="P129"/>
  <c r="O129"/>
  <c r="N129"/>
  <c r="M129"/>
  <c r="L129"/>
  <c r="K129"/>
  <c r="J129"/>
  <c r="I129"/>
  <c r="H129"/>
  <c r="G129"/>
  <c r="F129"/>
  <c r="E129"/>
  <c r="G158" i="17"/>
  <c r="G170"/>
  <c r="H158"/>
  <c r="H170"/>
  <c r="I158"/>
  <c r="I170"/>
  <c r="J158"/>
  <c r="J170"/>
  <c r="K158"/>
  <c r="K170"/>
  <c r="L158"/>
  <c r="L170"/>
  <c r="M158"/>
  <c r="M170"/>
  <c r="N158"/>
  <c r="N170"/>
  <c r="O158"/>
  <c r="O170"/>
  <c r="P158"/>
  <c r="P170"/>
  <c r="Q158"/>
  <c r="Q170"/>
  <c r="R158"/>
  <c r="R170"/>
  <c r="S158"/>
  <c r="S170"/>
  <c r="F158"/>
  <c r="F170"/>
  <c r="C162"/>
  <c r="C174"/>
  <c r="D162"/>
  <c r="D174"/>
  <c r="C163"/>
  <c r="C175"/>
  <c r="D163"/>
  <c r="D175"/>
  <c r="C164"/>
  <c r="C176"/>
  <c r="D164"/>
  <c r="D176"/>
  <c r="C165"/>
  <c r="C177"/>
  <c r="D165"/>
  <c r="D177"/>
  <c r="C166"/>
  <c r="C178"/>
  <c r="D166"/>
  <c r="D178"/>
  <c r="D161"/>
  <c r="D173"/>
  <c r="C161"/>
  <c r="C173"/>
  <c r="C170"/>
  <c r="K184"/>
  <c r="K72"/>
  <c r="Q72"/>
  <c r="M73"/>
  <c r="N73"/>
  <c r="O73"/>
  <c r="P73"/>
  <c r="Q73"/>
  <c r="G73"/>
  <c r="H73"/>
  <c r="I73"/>
  <c r="J73"/>
  <c r="K73"/>
  <c r="K51"/>
  <c r="W51"/>
  <c r="AC51"/>
  <c r="AI51"/>
  <c r="AE52"/>
  <c r="AF52"/>
  <c r="AG52"/>
  <c r="AH52"/>
  <c r="AI52"/>
  <c r="Y52"/>
  <c r="Z52"/>
  <c r="AA52"/>
  <c r="AB52"/>
  <c r="AC52"/>
  <c r="S52"/>
  <c r="T52"/>
  <c r="U52"/>
  <c r="V52"/>
  <c r="W52"/>
  <c r="G52"/>
  <c r="H52"/>
  <c r="I52"/>
  <c r="J52"/>
  <c r="K52"/>
  <c r="K15"/>
  <c r="W15"/>
  <c r="AC15"/>
  <c r="AI15"/>
  <c r="AE16"/>
  <c r="AF16"/>
  <c r="AG16"/>
  <c r="AH16"/>
  <c r="AI16"/>
  <c r="Y16"/>
  <c r="Z16"/>
  <c r="AA16"/>
  <c r="AB16"/>
  <c r="AC16"/>
  <c r="S16"/>
  <c r="T16"/>
  <c r="U16"/>
  <c r="V16"/>
  <c r="W16"/>
  <c r="G16"/>
  <c r="H16"/>
  <c r="I16"/>
  <c r="J16"/>
  <c r="K16"/>
  <c r="L200" i="10"/>
  <c r="L154"/>
  <c r="L117"/>
  <c r="S80"/>
  <c r="L80"/>
  <c r="K58"/>
  <c r="K38"/>
  <c r="E39"/>
  <c r="E135" i="8"/>
  <c r="E40" i="10"/>
  <c r="E136" i="8"/>
  <c r="E41" i="10"/>
  <c r="E137" i="8"/>
  <c r="E42" i="10"/>
  <c r="E138" i="8"/>
  <c r="E43" i="10"/>
  <c r="E139" i="8"/>
  <c r="E44" i="10"/>
  <c r="E140" i="8"/>
  <c r="E45" i="10"/>
  <c r="E141" i="8"/>
  <c r="E46" i="10"/>
  <c r="K46"/>
  <c r="E47"/>
  <c r="K47"/>
  <c r="E48"/>
  <c r="K48"/>
  <c r="E49"/>
  <c r="K49"/>
  <c r="E50"/>
  <c r="K50"/>
  <c r="E51"/>
  <c r="K51"/>
  <c r="E52"/>
  <c r="K52"/>
  <c r="E53"/>
  <c r="K53"/>
  <c r="K18"/>
  <c r="K12"/>
  <c r="Y160" i="11"/>
  <c r="Z160"/>
  <c r="AA160"/>
  <c r="AB160"/>
  <c r="AC160"/>
  <c r="K161"/>
  <c r="Q161"/>
  <c r="W161"/>
  <c r="AC161"/>
  <c r="S160"/>
  <c r="T160"/>
  <c r="U160"/>
  <c r="V160"/>
  <c r="W160"/>
  <c r="M160"/>
  <c r="N160"/>
  <c r="O160"/>
  <c r="P160"/>
  <c r="Q160"/>
  <c r="G160"/>
  <c r="H160"/>
  <c r="I160"/>
  <c r="J160"/>
  <c r="K160"/>
  <c r="Y122"/>
  <c r="Z122"/>
  <c r="AA122"/>
  <c r="AB122"/>
  <c r="AC122"/>
  <c r="K123"/>
  <c r="Q123"/>
  <c r="W123"/>
  <c r="AC123"/>
  <c r="S122"/>
  <c r="T122"/>
  <c r="U122"/>
  <c r="V122"/>
  <c r="W122"/>
  <c r="G122"/>
  <c r="H122"/>
  <c r="I122"/>
  <c r="J122"/>
  <c r="K122"/>
  <c r="M122"/>
  <c r="N122"/>
  <c r="O122"/>
  <c r="P122"/>
  <c r="Q122"/>
  <c r="L134" i="8"/>
  <c r="L114"/>
  <c r="E142"/>
  <c r="E143"/>
  <c r="E144"/>
  <c r="E145"/>
  <c r="E146"/>
  <c r="E147"/>
  <c r="E148"/>
  <c r="E149"/>
  <c r="M73"/>
  <c r="L13"/>
  <c r="K129" i="7"/>
  <c r="K124"/>
  <c r="K116"/>
  <c r="K110"/>
  <c r="K71"/>
  <c r="K56"/>
  <c r="K32"/>
  <c r="K14"/>
  <c r="C145" i="26"/>
  <c r="D145"/>
  <c r="C146"/>
  <c r="D146"/>
  <c r="C147"/>
  <c r="D147"/>
  <c r="C148"/>
  <c r="D148"/>
  <c r="C149"/>
  <c r="D149"/>
  <c r="C150"/>
  <c r="D150"/>
  <c r="C151"/>
  <c r="D151"/>
  <c r="C152"/>
  <c r="D152"/>
  <c r="C153"/>
  <c r="D153"/>
  <c r="C154"/>
  <c r="D154"/>
  <c r="C81"/>
  <c r="D81"/>
  <c r="C82"/>
  <c r="D82"/>
  <c r="C83"/>
  <c r="D83"/>
  <c r="C84"/>
  <c r="D84"/>
  <c r="C85"/>
  <c r="D85"/>
  <c r="C86"/>
  <c r="D86"/>
  <c r="C87"/>
  <c r="D87"/>
  <c r="C88"/>
  <c r="D88"/>
  <c r="C89"/>
  <c r="D89"/>
  <c r="C61"/>
  <c r="D61"/>
  <c r="C62"/>
  <c r="D62"/>
  <c r="C63"/>
  <c r="D63"/>
  <c r="C64"/>
  <c r="D64"/>
  <c r="C65"/>
  <c r="D65"/>
  <c r="C66"/>
  <c r="D66"/>
  <c r="C67"/>
  <c r="D67"/>
  <c r="C68"/>
  <c r="D68"/>
  <c r="C69"/>
  <c r="D69"/>
  <c r="C41"/>
  <c r="D41"/>
  <c r="C42"/>
  <c r="D42"/>
  <c r="C43"/>
  <c r="D43"/>
  <c r="C44"/>
  <c r="D44"/>
  <c r="C45"/>
  <c r="D45"/>
  <c r="C46"/>
  <c r="D46"/>
  <c r="C47"/>
  <c r="D47"/>
  <c r="C48"/>
  <c r="D48"/>
  <c r="C49"/>
  <c r="D49"/>
  <c r="C21"/>
  <c r="D21"/>
  <c r="C22"/>
  <c r="D22"/>
  <c r="C23"/>
  <c r="D23"/>
  <c r="C24"/>
  <c r="D24"/>
  <c r="C25"/>
  <c r="D25"/>
  <c r="C26"/>
  <c r="D26"/>
  <c r="C27"/>
  <c r="D27"/>
  <c r="C28"/>
  <c r="D28"/>
  <c r="C29"/>
  <c r="D29"/>
  <c r="C86" i="23"/>
  <c r="D86"/>
  <c r="C87"/>
  <c r="D87"/>
  <c r="C88"/>
  <c r="D88"/>
  <c r="C89"/>
  <c r="D89"/>
  <c r="C90"/>
  <c r="D90"/>
  <c r="C91"/>
  <c r="D91"/>
  <c r="C92"/>
  <c r="D92"/>
  <c r="C93"/>
  <c r="D93"/>
  <c r="C94"/>
  <c r="D94"/>
  <c r="C65"/>
  <c r="D65"/>
  <c r="C66"/>
  <c r="D66"/>
  <c r="C67"/>
  <c r="D67"/>
  <c r="C68"/>
  <c r="D68"/>
  <c r="C69"/>
  <c r="D69"/>
  <c r="C70"/>
  <c r="D70"/>
  <c r="C71"/>
  <c r="D71"/>
  <c r="C72"/>
  <c r="D72"/>
  <c r="C73"/>
  <c r="D73"/>
  <c r="C44"/>
  <c r="D44"/>
  <c r="C45"/>
  <c r="D45"/>
  <c r="C46"/>
  <c r="D46"/>
  <c r="C47"/>
  <c r="D47"/>
  <c r="C48"/>
  <c r="D48"/>
  <c r="C49"/>
  <c r="D49"/>
  <c r="C50"/>
  <c r="D50"/>
  <c r="C51"/>
  <c r="D51"/>
  <c r="C52"/>
  <c r="D52"/>
  <c r="C23"/>
  <c r="D23"/>
  <c r="C24"/>
  <c r="D24"/>
  <c r="C25"/>
  <c r="D25"/>
  <c r="C26"/>
  <c r="D26"/>
  <c r="C27"/>
  <c r="D27"/>
  <c r="C28"/>
  <c r="D28"/>
  <c r="C29"/>
  <c r="D29"/>
  <c r="C30"/>
  <c r="D30"/>
  <c r="C31"/>
  <c r="D31"/>
  <c r="C41" i="22"/>
  <c r="D41"/>
  <c r="C42"/>
  <c r="D42"/>
  <c r="C43"/>
  <c r="D43"/>
  <c r="C44"/>
  <c r="D44"/>
  <c r="C45"/>
  <c r="D45"/>
  <c r="C46"/>
  <c r="D46"/>
  <c r="C47"/>
  <c r="D47"/>
  <c r="C48"/>
  <c r="D48"/>
  <c r="C49"/>
  <c r="D49"/>
  <c r="C20"/>
  <c r="D20"/>
  <c r="C21"/>
  <c r="D21"/>
  <c r="C22"/>
  <c r="D22"/>
  <c r="C23"/>
  <c r="D23"/>
  <c r="C24"/>
  <c r="D24"/>
  <c r="C25"/>
  <c r="D25"/>
  <c r="C26"/>
  <c r="D26"/>
  <c r="C27"/>
  <c r="D27"/>
  <c r="C28"/>
  <c r="D28"/>
  <c r="C98"/>
  <c r="D98"/>
  <c r="C99"/>
  <c r="D99"/>
  <c r="C100"/>
  <c r="D100"/>
  <c r="C101"/>
  <c r="D101"/>
  <c r="C102"/>
  <c r="D102"/>
  <c r="C103"/>
  <c r="D103"/>
  <c r="C104"/>
  <c r="D104"/>
  <c r="C105"/>
  <c r="D105"/>
  <c r="C106"/>
  <c r="D106"/>
  <c r="C87"/>
  <c r="D87"/>
  <c r="C79"/>
  <c r="D79"/>
  <c r="C80"/>
  <c r="D80"/>
  <c r="C81"/>
  <c r="D81"/>
  <c r="C82"/>
  <c r="D82"/>
  <c r="C83"/>
  <c r="D83"/>
  <c r="C84"/>
  <c r="D84"/>
  <c r="C85"/>
  <c r="D85"/>
  <c r="C86"/>
  <c r="D86"/>
  <c r="C60"/>
  <c r="D60"/>
  <c r="C61"/>
  <c r="D61"/>
  <c r="C62"/>
  <c r="D62"/>
  <c r="C63"/>
  <c r="D63"/>
  <c r="C64"/>
  <c r="D64"/>
  <c r="C65"/>
  <c r="D65"/>
  <c r="C66"/>
  <c r="D66"/>
  <c r="C67"/>
  <c r="D67"/>
  <c r="C68"/>
  <c r="D68"/>
  <c r="C65" i="10"/>
  <c r="D65"/>
  <c r="C66"/>
  <c r="D66"/>
  <c r="C67"/>
  <c r="D67"/>
  <c r="C68"/>
  <c r="D68"/>
  <c r="C69"/>
  <c r="D69"/>
  <c r="C70"/>
  <c r="D70"/>
  <c r="C71"/>
  <c r="D71"/>
  <c r="C72"/>
  <c r="D72"/>
  <c r="C73"/>
  <c r="D73"/>
  <c r="C45"/>
  <c r="D45"/>
  <c r="C46"/>
  <c r="D46"/>
  <c r="C47"/>
  <c r="D47"/>
  <c r="C48"/>
  <c r="D48"/>
  <c r="C49"/>
  <c r="D49"/>
  <c r="C50"/>
  <c r="D50"/>
  <c r="C51"/>
  <c r="D51"/>
  <c r="C52"/>
  <c r="D52"/>
  <c r="C53"/>
  <c r="D53"/>
  <c r="C25"/>
  <c r="D25"/>
  <c r="C26"/>
  <c r="D26"/>
  <c r="C27"/>
  <c r="D27"/>
  <c r="C28"/>
  <c r="D28"/>
  <c r="C29"/>
  <c r="D29"/>
  <c r="C30"/>
  <c r="D30"/>
  <c r="C31"/>
  <c r="D31"/>
  <c r="C32"/>
  <c r="D32"/>
  <c r="C33"/>
  <c r="D33"/>
  <c r="C72" i="3"/>
  <c r="D72"/>
  <c r="C73"/>
  <c r="D73"/>
  <c r="C74"/>
  <c r="D74"/>
  <c r="C75"/>
  <c r="D75"/>
  <c r="C76"/>
  <c r="D76"/>
  <c r="C77"/>
  <c r="D77"/>
  <c r="C78"/>
  <c r="D78"/>
  <c r="C79"/>
  <c r="D79"/>
  <c r="C80"/>
  <c r="D80"/>
  <c r="C52"/>
  <c r="D52"/>
  <c r="C53"/>
  <c r="D53"/>
  <c r="C54"/>
  <c r="D54"/>
  <c r="C55"/>
  <c r="D55"/>
  <c r="C56"/>
  <c r="D56"/>
  <c r="C57"/>
  <c r="D57"/>
  <c r="C58"/>
  <c r="D58"/>
  <c r="C59"/>
  <c r="D59"/>
  <c r="C60"/>
  <c r="D60"/>
  <c r="C141" i="8"/>
  <c r="D141"/>
  <c r="C142"/>
  <c r="D142"/>
  <c r="C143"/>
  <c r="D143"/>
  <c r="C144"/>
  <c r="D144"/>
  <c r="C145"/>
  <c r="D145"/>
  <c r="C146"/>
  <c r="D146"/>
  <c r="C147"/>
  <c r="D147"/>
  <c r="C148"/>
  <c r="D148"/>
  <c r="C149"/>
  <c r="D149"/>
  <c r="C121"/>
  <c r="D121"/>
  <c r="C122"/>
  <c r="D122"/>
  <c r="C123"/>
  <c r="D123"/>
  <c r="C124"/>
  <c r="D124"/>
  <c r="C125"/>
  <c r="D125"/>
  <c r="C126"/>
  <c r="D126"/>
  <c r="C127"/>
  <c r="D127"/>
  <c r="C128"/>
  <c r="D128"/>
  <c r="C129"/>
  <c r="D129"/>
  <c r="C101"/>
  <c r="D101"/>
  <c r="C102"/>
  <c r="D102"/>
  <c r="C103"/>
  <c r="D103"/>
  <c r="C104"/>
  <c r="D104"/>
  <c r="C105"/>
  <c r="D105"/>
  <c r="C106"/>
  <c r="D106"/>
  <c r="C107"/>
  <c r="D107"/>
  <c r="C108"/>
  <c r="D108"/>
  <c r="C109"/>
  <c r="D109"/>
  <c r="C100"/>
  <c r="D100"/>
  <c r="C80"/>
  <c r="E80"/>
  <c r="C81"/>
  <c r="E81"/>
  <c r="C82"/>
  <c r="E82"/>
  <c r="C83"/>
  <c r="E83"/>
  <c r="C84"/>
  <c r="E84"/>
  <c r="C85"/>
  <c r="E85"/>
  <c r="C86"/>
  <c r="E86"/>
  <c r="C87"/>
  <c r="E87"/>
  <c r="C88"/>
  <c r="E88"/>
  <c r="Q19" i="22"/>
  <c r="R47" i="3"/>
  <c r="R15" i="22"/>
  <c r="R49" i="3"/>
  <c r="R50"/>
  <c r="R51"/>
  <c r="R19" i="22"/>
  <c r="F94" i="10"/>
  <c r="F100"/>
  <c r="F102"/>
  <c r="F104"/>
  <c r="F106"/>
  <c r="AN16" i="22"/>
  <c r="AN15"/>
  <c r="C35" i="28"/>
  <c r="J130" i="3"/>
  <c r="J105"/>
  <c r="J104"/>
  <c r="D35" i="24"/>
  <c r="E35"/>
  <c r="F35"/>
  <c r="G35"/>
  <c r="H35"/>
  <c r="C29"/>
  <c r="C28"/>
  <c r="C27"/>
  <c r="C26"/>
  <c r="C25"/>
  <c r="C24"/>
  <c r="C23"/>
  <c r="C22"/>
  <c r="C21"/>
  <c r="C20"/>
  <c r="C19"/>
  <c r="C18"/>
  <c r="C17"/>
  <c r="C16"/>
  <c r="C15"/>
  <c r="H41" i="28"/>
  <c r="G41"/>
  <c r="F41"/>
  <c r="E41"/>
  <c r="D41"/>
  <c r="H34"/>
  <c r="G34"/>
  <c r="F34"/>
  <c r="E34"/>
  <c r="D34"/>
  <c r="J118" i="3"/>
  <c r="J117"/>
  <c r="J116"/>
  <c r="J115"/>
  <c r="J114"/>
  <c r="J113"/>
  <c r="J112"/>
  <c r="J111"/>
  <c r="J110"/>
  <c r="J109"/>
  <c r="J108"/>
  <c r="J107"/>
  <c r="J106"/>
  <c r="J103"/>
  <c r="J102"/>
  <c r="J101"/>
  <c r="J100"/>
  <c r="J99"/>
  <c r="J98"/>
  <c r="J97"/>
  <c r="J96"/>
  <c r="J95"/>
  <c r="J94"/>
  <c r="J93"/>
  <c r="J92"/>
  <c r="J91"/>
  <c r="J90"/>
  <c r="J89"/>
  <c r="J88"/>
  <c r="E97" i="11"/>
  <c r="D97"/>
  <c r="C97"/>
  <c r="E96"/>
  <c r="D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E89"/>
  <c r="D89"/>
  <c r="C89"/>
  <c r="E88"/>
  <c r="D88"/>
  <c r="C88"/>
  <c r="E87"/>
  <c r="D87"/>
  <c r="C87"/>
  <c r="E86"/>
  <c r="D86"/>
  <c r="C86"/>
  <c r="E85"/>
  <c r="D85"/>
  <c r="C85"/>
  <c r="E84"/>
  <c r="D84"/>
  <c r="C84"/>
  <c r="E83"/>
  <c r="D83"/>
  <c r="C83"/>
  <c r="E82"/>
  <c r="D82"/>
  <c r="C82"/>
  <c r="E81"/>
  <c r="D81"/>
  <c r="C81"/>
  <c r="E80"/>
  <c r="D80"/>
  <c r="C80"/>
  <c r="E79"/>
  <c r="D79"/>
  <c r="C79"/>
  <c r="E78"/>
  <c r="D78"/>
  <c r="C78"/>
  <c r="E77"/>
  <c r="D77"/>
  <c r="C77"/>
  <c r="E76"/>
  <c r="D76"/>
  <c r="C76"/>
  <c r="E75"/>
  <c r="D75"/>
  <c r="C75"/>
  <c r="E74"/>
  <c r="D74"/>
  <c r="C74"/>
  <c r="E73"/>
  <c r="D73"/>
  <c r="C73"/>
  <c r="E72"/>
  <c r="D72"/>
  <c r="C72"/>
  <c r="E71"/>
  <c r="D71"/>
  <c r="C71"/>
  <c r="E70"/>
  <c r="D70"/>
  <c r="C70"/>
  <c r="E69"/>
  <c r="D69"/>
  <c r="C69"/>
  <c r="E68"/>
  <c r="D68"/>
  <c r="C68"/>
  <c r="E67"/>
  <c r="D67"/>
  <c r="C67"/>
  <c r="C14" i="24"/>
  <c r="S136" i="3"/>
  <c r="R136"/>
  <c r="Q136"/>
  <c r="P136"/>
  <c r="O136"/>
  <c r="N136"/>
  <c r="M136"/>
  <c r="L136"/>
  <c r="K136"/>
  <c r="J136"/>
  <c r="I136"/>
  <c r="H136"/>
  <c r="G136"/>
  <c r="F136"/>
  <c r="S135"/>
  <c r="R135"/>
  <c r="Q135"/>
  <c r="P135"/>
  <c r="O135"/>
  <c r="N135"/>
  <c r="M135"/>
  <c r="L135"/>
  <c r="K135"/>
  <c r="J135"/>
  <c r="I135"/>
  <c r="H135"/>
  <c r="G135"/>
  <c r="F135"/>
  <c r="D143"/>
  <c r="D142"/>
  <c r="D141"/>
  <c r="D140"/>
  <c r="D139"/>
  <c r="D138"/>
  <c r="C138"/>
  <c r="C143"/>
  <c r="C142"/>
  <c r="C141"/>
  <c r="C140"/>
  <c r="C139"/>
  <c r="B11"/>
  <c r="B43"/>
  <c r="B63"/>
  <c r="B83"/>
  <c r="B121"/>
  <c r="B133"/>
  <c r="B146"/>
  <c r="D130"/>
  <c r="C130"/>
  <c r="D129"/>
  <c r="C129"/>
  <c r="D128"/>
  <c r="C128"/>
  <c r="D127"/>
  <c r="C127"/>
  <c r="D126"/>
  <c r="C126"/>
  <c r="D125"/>
  <c r="J87"/>
  <c r="D125" i="7"/>
  <c r="D120"/>
  <c r="D119"/>
  <c r="D118"/>
  <c r="D117"/>
  <c r="D112"/>
  <c r="D111"/>
  <c r="E176" i="26"/>
  <c r="B10"/>
  <c r="B134"/>
  <c r="J125" i="3"/>
  <c r="J126"/>
  <c r="J127"/>
  <c r="J128"/>
  <c r="J129"/>
  <c r="K176" i="26"/>
  <c r="N177"/>
  <c r="M177"/>
  <c r="L177"/>
  <c r="K177"/>
  <c r="E92"/>
  <c r="D183"/>
  <c r="C183"/>
  <c r="D182"/>
  <c r="C182"/>
  <c r="D181"/>
  <c r="C181"/>
  <c r="D180"/>
  <c r="C180"/>
  <c r="D179"/>
  <c r="C179"/>
  <c r="D178"/>
  <c r="C178"/>
  <c r="I177"/>
  <c r="H177"/>
  <c r="G177"/>
  <c r="F177"/>
  <c r="E177"/>
  <c r="D158"/>
  <c r="C158"/>
  <c r="I157"/>
  <c r="H157"/>
  <c r="G157"/>
  <c r="F157"/>
  <c r="E157"/>
  <c r="I137"/>
  <c r="H137"/>
  <c r="G137"/>
  <c r="F137"/>
  <c r="E137"/>
  <c r="D144"/>
  <c r="C144"/>
  <c r="D143"/>
  <c r="C143"/>
  <c r="D142"/>
  <c r="C142"/>
  <c r="D141"/>
  <c r="C141"/>
  <c r="D140"/>
  <c r="C140"/>
  <c r="D139"/>
  <c r="C139"/>
  <c r="E12"/>
  <c r="F42" i="5"/>
  <c r="G42"/>
  <c r="H43"/>
  <c r="G43"/>
  <c r="F43"/>
  <c r="E49"/>
  <c r="C49"/>
  <c r="E48"/>
  <c r="C48"/>
  <c r="E47"/>
  <c r="C47"/>
  <c r="E46"/>
  <c r="C46"/>
  <c r="E45"/>
  <c r="C45"/>
  <c r="E44"/>
  <c r="D140" i="8"/>
  <c r="D139"/>
  <c r="D138"/>
  <c r="D137"/>
  <c r="D136"/>
  <c r="D135"/>
  <c r="D120"/>
  <c r="D119"/>
  <c r="D118"/>
  <c r="D117"/>
  <c r="D116"/>
  <c r="D115"/>
  <c r="J71" i="7"/>
  <c r="I71"/>
  <c r="H71"/>
  <c r="G71"/>
  <c r="F71"/>
  <c r="E71"/>
  <c r="J56"/>
  <c r="I56"/>
  <c r="H56"/>
  <c r="G56"/>
  <c r="F56"/>
  <c r="E56"/>
  <c r="J32"/>
  <c r="I32"/>
  <c r="H32"/>
  <c r="G32"/>
  <c r="F32"/>
  <c r="E32"/>
  <c r="J14"/>
  <c r="I14"/>
  <c r="H14"/>
  <c r="G14"/>
  <c r="F14"/>
  <c r="E14"/>
  <c r="K13" i="8"/>
  <c r="J13"/>
  <c r="I13"/>
  <c r="H13"/>
  <c r="G13"/>
  <c r="F13"/>
  <c r="E232" i="10"/>
  <c r="D232"/>
  <c r="C232"/>
  <c r="E231"/>
  <c r="D231"/>
  <c r="C231"/>
  <c r="E230"/>
  <c r="D230"/>
  <c r="C230"/>
  <c r="F229"/>
  <c r="E229"/>
  <c r="D229"/>
  <c r="C229"/>
  <c r="F228"/>
  <c r="E228"/>
  <c r="D228"/>
  <c r="C228"/>
  <c r="F227"/>
  <c r="E227"/>
  <c r="D227"/>
  <c r="C227"/>
  <c r="F226"/>
  <c r="E226"/>
  <c r="D226"/>
  <c r="C226"/>
  <c r="E225"/>
  <c r="D225"/>
  <c r="C225"/>
  <c r="F224"/>
  <c r="E224"/>
  <c r="D224"/>
  <c r="C224"/>
  <c r="F223"/>
  <c r="E223"/>
  <c r="D223"/>
  <c r="C223"/>
  <c r="F222"/>
  <c r="E222"/>
  <c r="D222"/>
  <c r="C222"/>
  <c r="F221"/>
  <c r="E221"/>
  <c r="D221"/>
  <c r="C221"/>
  <c r="F220"/>
  <c r="E220"/>
  <c r="D220"/>
  <c r="C220"/>
  <c r="F219"/>
  <c r="E219"/>
  <c r="D219"/>
  <c r="C219"/>
  <c r="F218"/>
  <c r="E218"/>
  <c r="D218"/>
  <c r="C218"/>
  <c r="F217"/>
  <c r="E217"/>
  <c r="D217"/>
  <c r="C217"/>
  <c r="F216"/>
  <c r="E216"/>
  <c r="D216"/>
  <c r="C216"/>
  <c r="F215"/>
  <c r="E215"/>
  <c r="D215"/>
  <c r="C215"/>
  <c r="F214"/>
  <c r="E214"/>
  <c r="D214"/>
  <c r="C214"/>
  <c r="F213"/>
  <c r="E213"/>
  <c r="D213"/>
  <c r="C213"/>
  <c r="F212"/>
  <c r="E212"/>
  <c r="D212"/>
  <c r="C212"/>
  <c r="F211"/>
  <c r="E211"/>
  <c r="D211"/>
  <c r="C211"/>
  <c r="F210"/>
  <c r="E210"/>
  <c r="D210"/>
  <c r="C210"/>
  <c r="F209"/>
  <c r="E209"/>
  <c r="D209"/>
  <c r="C209"/>
  <c r="F208"/>
  <c r="E208"/>
  <c r="D208"/>
  <c r="C208"/>
  <c r="F207"/>
  <c r="E207"/>
  <c r="D207"/>
  <c r="C207"/>
  <c r="F206"/>
  <c r="E206"/>
  <c r="D206"/>
  <c r="C206"/>
  <c r="F205"/>
  <c r="E205"/>
  <c r="D205"/>
  <c r="C205"/>
  <c r="F204"/>
  <c r="E204"/>
  <c r="D204"/>
  <c r="C204"/>
  <c r="F203"/>
  <c r="E203"/>
  <c r="D203"/>
  <c r="C203"/>
  <c r="F202"/>
  <c r="E202"/>
  <c r="D202"/>
  <c r="C202"/>
  <c r="F201"/>
  <c r="E201"/>
  <c r="D201"/>
  <c r="F186"/>
  <c r="E186"/>
  <c r="D186"/>
  <c r="C186"/>
  <c r="F185"/>
  <c r="E185"/>
  <c r="D185"/>
  <c r="C185"/>
  <c r="F184"/>
  <c r="E184"/>
  <c r="D184"/>
  <c r="C184"/>
  <c r="F183"/>
  <c r="E183"/>
  <c r="D183"/>
  <c r="C183"/>
  <c r="F182"/>
  <c r="E182"/>
  <c r="D182"/>
  <c r="C182"/>
  <c r="F181"/>
  <c r="E181"/>
  <c r="D181"/>
  <c r="C181"/>
  <c r="F180"/>
  <c r="E180"/>
  <c r="D180"/>
  <c r="C180"/>
  <c r="F179"/>
  <c r="E179"/>
  <c r="D179"/>
  <c r="C179"/>
  <c r="F178"/>
  <c r="E178"/>
  <c r="D178"/>
  <c r="C178"/>
  <c r="F177"/>
  <c r="E177"/>
  <c r="D177"/>
  <c r="C177"/>
  <c r="F176"/>
  <c r="E176"/>
  <c r="D176"/>
  <c r="C176"/>
  <c r="F175"/>
  <c r="E175"/>
  <c r="D175"/>
  <c r="C175"/>
  <c r="F174"/>
  <c r="E174"/>
  <c r="D174"/>
  <c r="C174"/>
  <c r="F173"/>
  <c r="E173"/>
  <c r="D173"/>
  <c r="C173"/>
  <c r="F172"/>
  <c r="E172"/>
  <c r="D172"/>
  <c r="C172"/>
  <c r="F171"/>
  <c r="E171"/>
  <c r="D171"/>
  <c r="C171"/>
  <c r="F170"/>
  <c r="E170"/>
  <c r="D170"/>
  <c r="C170"/>
  <c r="F169"/>
  <c r="E169"/>
  <c r="D169"/>
  <c r="C169"/>
  <c r="F168"/>
  <c r="E168"/>
  <c r="D168"/>
  <c r="C168"/>
  <c r="F167"/>
  <c r="E167"/>
  <c r="D167"/>
  <c r="C167"/>
  <c r="F166"/>
  <c r="E166"/>
  <c r="D166"/>
  <c r="C166"/>
  <c r="F165"/>
  <c r="E165"/>
  <c r="D165"/>
  <c r="C165"/>
  <c r="F164"/>
  <c r="E164"/>
  <c r="D164"/>
  <c r="C164"/>
  <c r="F163"/>
  <c r="E163"/>
  <c r="D163"/>
  <c r="C163"/>
  <c r="F162"/>
  <c r="E162"/>
  <c r="D162"/>
  <c r="C162"/>
  <c r="F161"/>
  <c r="E161"/>
  <c r="D161"/>
  <c r="C161"/>
  <c r="F160"/>
  <c r="E160"/>
  <c r="D160"/>
  <c r="C160"/>
  <c r="F159"/>
  <c r="E159"/>
  <c r="D159"/>
  <c r="C159"/>
  <c r="F158"/>
  <c r="E158"/>
  <c r="D158"/>
  <c r="C158"/>
  <c r="F157"/>
  <c r="E157"/>
  <c r="D157"/>
  <c r="C157"/>
  <c r="F156"/>
  <c r="E156"/>
  <c r="D156"/>
  <c r="C156"/>
  <c r="F155"/>
  <c r="E155"/>
  <c r="D155"/>
  <c r="C155"/>
  <c r="K154"/>
  <c r="J154"/>
  <c r="I154"/>
  <c r="H154"/>
  <c r="G154"/>
  <c r="I53"/>
  <c r="J52"/>
  <c r="I51"/>
  <c r="J50"/>
  <c r="I50"/>
  <c r="G50"/>
  <c r="J48"/>
  <c r="I48"/>
  <c r="G48"/>
  <c r="I47"/>
  <c r="J46"/>
  <c r="I46"/>
  <c r="G46"/>
  <c r="D12" i="13"/>
  <c r="D13"/>
  <c r="I92" i="26"/>
  <c r="I72"/>
  <c r="E72"/>
  <c r="E52"/>
  <c r="I52"/>
  <c r="I32"/>
  <c r="E32"/>
  <c r="I12"/>
  <c r="C12"/>
  <c r="C92"/>
  <c r="D80"/>
  <c r="C80"/>
  <c r="D79"/>
  <c r="C79"/>
  <c r="D78"/>
  <c r="C78"/>
  <c r="D77"/>
  <c r="C77"/>
  <c r="D76"/>
  <c r="C76"/>
  <c r="D75"/>
  <c r="C75"/>
  <c r="C72"/>
  <c r="D60"/>
  <c r="C60"/>
  <c r="D59"/>
  <c r="C59"/>
  <c r="D58"/>
  <c r="C58"/>
  <c r="D57"/>
  <c r="C57"/>
  <c r="D56"/>
  <c r="C56"/>
  <c r="D55"/>
  <c r="C55"/>
  <c r="C52"/>
  <c r="D40"/>
  <c r="C40"/>
  <c r="D39"/>
  <c r="C39"/>
  <c r="D38"/>
  <c r="C38"/>
  <c r="D37"/>
  <c r="C37"/>
  <c r="D36"/>
  <c r="C36"/>
  <c r="D35"/>
  <c r="C35"/>
  <c r="C32"/>
  <c r="D20"/>
  <c r="C20"/>
  <c r="D19"/>
  <c r="C19"/>
  <c r="D18"/>
  <c r="C18"/>
  <c r="D17"/>
  <c r="C17"/>
  <c r="D16"/>
  <c r="C16"/>
  <c r="D15"/>
  <c r="C15"/>
  <c r="B10" i="24"/>
  <c r="B33"/>
  <c r="D30"/>
  <c r="AR97" i="23"/>
  <c r="C98"/>
  <c r="AP98"/>
  <c r="AO98"/>
  <c r="AN98"/>
  <c r="AM98"/>
  <c r="AL98"/>
  <c r="AK98"/>
  <c r="AJ98"/>
  <c r="AI98"/>
  <c r="AH98"/>
  <c r="AG98"/>
  <c r="AF98"/>
  <c r="AE98"/>
  <c r="AD98"/>
  <c r="AC98"/>
  <c r="AB98"/>
  <c r="AA98"/>
  <c r="Z98"/>
  <c r="Y98"/>
  <c r="X98"/>
  <c r="W98"/>
  <c r="V98"/>
  <c r="U98"/>
  <c r="T98"/>
  <c r="S98"/>
  <c r="R98"/>
  <c r="Q98"/>
  <c r="P98"/>
  <c r="O98"/>
  <c r="N98"/>
  <c r="M98"/>
  <c r="L98"/>
  <c r="K98"/>
  <c r="J98"/>
  <c r="I98"/>
  <c r="H98"/>
  <c r="G98"/>
  <c r="F98"/>
  <c r="E98"/>
  <c r="AR76"/>
  <c r="D85"/>
  <c r="C85"/>
  <c r="D84"/>
  <c r="C84"/>
  <c r="D83"/>
  <c r="C83"/>
  <c r="D82"/>
  <c r="C82"/>
  <c r="D81"/>
  <c r="C81"/>
  <c r="D80"/>
  <c r="C80"/>
  <c r="C77"/>
  <c r="AP77"/>
  <c r="AO77"/>
  <c r="AN77"/>
  <c r="AM77"/>
  <c r="AL77"/>
  <c r="AK77"/>
  <c r="AJ77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AR55"/>
  <c r="D64"/>
  <c r="C64"/>
  <c r="D63"/>
  <c r="C63"/>
  <c r="D62"/>
  <c r="C62"/>
  <c r="D61"/>
  <c r="C61"/>
  <c r="D60"/>
  <c r="C60"/>
  <c r="D59"/>
  <c r="C59"/>
  <c r="C56"/>
  <c r="AP56"/>
  <c r="AO56"/>
  <c r="AN56"/>
  <c r="AM56"/>
  <c r="AL56"/>
  <c r="AK56"/>
  <c r="AJ56"/>
  <c r="AI56"/>
  <c r="AH56"/>
  <c r="AG56"/>
  <c r="AF56"/>
  <c r="AE56"/>
  <c r="AD56"/>
  <c r="AC56"/>
  <c r="AB56"/>
  <c r="AA56"/>
  <c r="Z56"/>
  <c r="Y56"/>
  <c r="X56"/>
  <c r="W56"/>
  <c r="V56"/>
  <c r="U56"/>
  <c r="T56"/>
  <c r="S56"/>
  <c r="R56"/>
  <c r="Q56"/>
  <c r="P56"/>
  <c r="O56"/>
  <c r="N56"/>
  <c r="M56"/>
  <c r="L56"/>
  <c r="K56"/>
  <c r="J56"/>
  <c r="I56"/>
  <c r="H56"/>
  <c r="G56"/>
  <c r="F56"/>
  <c r="E56"/>
  <c r="AR34"/>
  <c r="D43"/>
  <c r="C43"/>
  <c r="D42"/>
  <c r="C42"/>
  <c r="D41"/>
  <c r="C41"/>
  <c r="D40"/>
  <c r="C40"/>
  <c r="D39"/>
  <c r="C39"/>
  <c r="D38"/>
  <c r="C38"/>
  <c r="C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AR13"/>
  <c r="D22"/>
  <c r="C22"/>
  <c r="D21"/>
  <c r="C21"/>
  <c r="D20"/>
  <c r="C20"/>
  <c r="D19"/>
  <c r="C19"/>
  <c r="D18"/>
  <c r="C18"/>
  <c r="D17"/>
  <c r="C17"/>
  <c r="AP14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C14"/>
  <c r="AR109" i="22"/>
  <c r="C109"/>
  <c r="AP110"/>
  <c r="AO110"/>
  <c r="AN110"/>
  <c r="AM110"/>
  <c r="AL110"/>
  <c r="AK110"/>
  <c r="AJ110"/>
  <c r="AI110"/>
  <c r="AH110"/>
  <c r="AG110"/>
  <c r="AF110"/>
  <c r="AE110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I110"/>
  <c r="H110"/>
  <c r="G110"/>
  <c r="F110"/>
  <c r="E110"/>
  <c r="D97"/>
  <c r="C97"/>
  <c r="D96"/>
  <c r="C96"/>
  <c r="D95"/>
  <c r="C95"/>
  <c r="D94"/>
  <c r="C94"/>
  <c r="D93"/>
  <c r="C93"/>
  <c r="D92"/>
  <c r="C92"/>
  <c r="AR90"/>
  <c r="C90"/>
  <c r="AP91"/>
  <c r="AO91"/>
  <c r="AN91"/>
  <c r="AM91"/>
  <c r="AL91"/>
  <c r="AK91"/>
  <c r="AJ91"/>
  <c r="AI91"/>
  <c r="AH91"/>
  <c r="AG91"/>
  <c r="AF91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I91"/>
  <c r="H91"/>
  <c r="G91"/>
  <c r="F91"/>
  <c r="E91"/>
  <c r="D78"/>
  <c r="C78"/>
  <c r="D77"/>
  <c r="C77"/>
  <c r="D76"/>
  <c r="C76"/>
  <c r="D75"/>
  <c r="C75"/>
  <c r="D74"/>
  <c r="C74"/>
  <c r="D73"/>
  <c r="C73"/>
  <c r="AR71"/>
  <c r="C71"/>
  <c r="AP72"/>
  <c r="AO72"/>
  <c r="AN72"/>
  <c r="AM72"/>
  <c r="AL72"/>
  <c r="AK72"/>
  <c r="AJ72"/>
  <c r="AI72"/>
  <c r="AH72"/>
  <c r="AG72"/>
  <c r="AF72"/>
  <c r="AE72"/>
  <c r="AD72"/>
  <c r="AC72"/>
  <c r="AB72"/>
  <c r="AA72"/>
  <c r="Z72"/>
  <c r="Y72"/>
  <c r="X72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59"/>
  <c r="C59"/>
  <c r="D58"/>
  <c r="C58"/>
  <c r="D57"/>
  <c r="C57"/>
  <c r="D56"/>
  <c r="C56"/>
  <c r="D55"/>
  <c r="C55"/>
  <c r="D54"/>
  <c r="C54"/>
  <c r="AR52"/>
  <c r="C52"/>
  <c r="AP53"/>
  <c r="AO53"/>
  <c r="AN53"/>
  <c r="AM53"/>
  <c r="AL53"/>
  <c r="AK53"/>
  <c r="AJ53"/>
  <c r="AI53"/>
  <c r="AH53"/>
  <c r="AG53"/>
  <c r="AF53"/>
  <c r="AE53"/>
  <c r="AD53"/>
  <c r="AC53"/>
  <c r="AB53"/>
  <c r="AA53"/>
  <c r="Z53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AR33"/>
  <c r="C33"/>
  <c r="D40"/>
  <c r="C40"/>
  <c r="D39"/>
  <c r="C39"/>
  <c r="D38"/>
  <c r="C38"/>
  <c r="D37"/>
  <c r="C37"/>
  <c r="D36"/>
  <c r="C36"/>
  <c r="D35"/>
  <c r="C35"/>
  <c r="AP34"/>
  <c r="AO34"/>
  <c r="AN34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B11"/>
  <c r="B31"/>
  <c r="AP28"/>
  <c r="AO28"/>
  <c r="AN28"/>
  <c r="AM28"/>
  <c r="AL28"/>
  <c r="AP27"/>
  <c r="AO27"/>
  <c r="AN27"/>
  <c r="AM27"/>
  <c r="AL27"/>
  <c r="AP26"/>
  <c r="AO26"/>
  <c r="AN26"/>
  <c r="AM26"/>
  <c r="AL26"/>
  <c r="AP25"/>
  <c r="AO25"/>
  <c r="AN25"/>
  <c r="AM25"/>
  <c r="AL25"/>
  <c r="AP24"/>
  <c r="AO24"/>
  <c r="AN24"/>
  <c r="AM24"/>
  <c r="AL24"/>
  <c r="AP23"/>
  <c r="AO23"/>
  <c r="AN23"/>
  <c r="AM23"/>
  <c r="AL23"/>
  <c r="AP22"/>
  <c r="AO22"/>
  <c r="AN22"/>
  <c r="AM22"/>
  <c r="AL22"/>
  <c r="AP21"/>
  <c r="AO21"/>
  <c r="AN21"/>
  <c r="AM21"/>
  <c r="AL21"/>
  <c r="AP20"/>
  <c r="AO20"/>
  <c r="AN20"/>
  <c r="AM20"/>
  <c r="AL20"/>
  <c r="AP19"/>
  <c r="AO19"/>
  <c r="AN19"/>
  <c r="AM19"/>
  <c r="AL19"/>
  <c r="AP18"/>
  <c r="AO18"/>
  <c r="AN18"/>
  <c r="AM18"/>
  <c r="AL18"/>
  <c r="AP17"/>
  <c r="AO17"/>
  <c r="AN17"/>
  <c r="AM17"/>
  <c r="AL17"/>
  <c r="AP16"/>
  <c r="AO16"/>
  <c r="AM16"/>
  <c r="AL16"/>
  <c r="AP15"/>
  <c r="AO15"/>
  <c r="AM15"/>
  <c r="AL15"/>
  <c r="AP14"/>
  <c r="AO14"/>
  <c r="AN14"/>
  <c r="AM14"/>
  <c r="AL14"/>
  <c r="AK28"/>
  <c r="AK27"/>
  <c r="AK26"/>
  <c r="AK25"/>
  <c r="AK24"/>
  <c r="AK23"/>
  <c r="AK22"/>
  <c r="AK21"/>
  <c r="AK20"/>
  <c r="AK19"/>
  <c r="AK18"/>
  <c r="AK17"/>
  <c r="AK16"/>
  <c r="AK15"/>
  <c r="AK14"/>
  <c r="AJ28"/>
  <c r="AI28"/>
  <c r="AH28"/>
  <c r="AG28"/>
  <c r="AF28"/>
  <c r="AE28"/>
  <c r="AD28"/>
  <c r="AC28"/>
  <c r="AB28"/>
  <c r="AA28"/>
  <c r="Z28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AJ26"/>
  <c r="AI26"/>
  <c r="AH26"/>
  <c r="AG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AJ25"/>
  <c r="AI25"/>
  <c r="AH25"/>
  <c r="AG25"/>
  <c r="AF25"/>
  <c r="AE25"/>
  <c r="AD25"/>
  <c r="AC25"/>
  <c r="AB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AJ24"/>
  <c r="AI24"/>
  <c r="AH24"/>
  <c r="AG24"/>
  <c r="AF24"/>
  <c r="AE24"/>
  <c r="AD24"/>
  <c r="AC24"/>
  <c r="AB24"/>
  <c r="AA24"/>
  <c r="Z24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AJ22"/>
  <c r="AI22"/>
  <c r="AH22"/>
  <c r="AG22"/>
  <c r="AF22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AJ21"/>
  <c r="AI21"/>
  <c r="AH21"/>
  <c r="AG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AJ20"/>
  <c r="AI20"/>
  <c r="AH20"/>
  <c r="AG20"/>
  <c r="AF20"/>
  <c r="AE20"/>
  <c r="AD20"/>
  <c r="AC20"/>
  <c r="AB20"/>
  <c r="AA20"/>
  <c r="Z20"/>
  <c r="Y20"/>
  <c r="X20"/>
  <c r="W20"/>
  <c r="V20"/>
  <c r="U20"/>
  <c r="T20"/>
  <c r="S20"/>
  <c r="R20"/>
  <c r="Q20"/>
  <c r="P20"/>
  <c r="O20"/>
  <c r="N20"/>
  <c r="M20"/>
  <c r="L20"/>
  <c r="K20"/>
  <c r="J20"/>
  <c r="I20"/>
  <c r="H20"/>
  <c r="G20"/>
  <c r="F20"/>
  <c r="AJ19"/>
  <c r="AI19"/>
  <c r="AH19"/>
  <c r="AG19"/>
  <c r="AF19"/>
  <c r="AE19"/>
  <c r="AD19"/>
  <c r="AC19"/>
  <c r="AB19"/>
  <c r="AA19"/>
  <c r="Z19"/>
  <c r="Y19"/>
  <c r="X19"/>
  <c r="W19"/>
  <c r="V19"/>
  <c r="U19"/>
  <c r="T19"/>
  <c r="S19"/>
  <c r="P19"/>
  <c r="O19"/>
  <c r="N19"/>
  <c r="M19"/>
  <c r="L19"/>
  <c r="K19"/>
  <c r="J19"/>
  <c r="I19"/>
  <c r="H19"/>
  <c r="G19"/>
  <c r="F19"/>
  <c r="AJ18"/>
  <c r="AI18"/>
  <c r="AH18"/>
  <c r="AG18"/>
  <c r="AF18"/>
  <c r="AE18"/>
  <c r="AD18"/>
  <c r="AC18"/>
  <c r="AB18"/>
  <c r="AA18"/>
  <c r="Z18"/>
  <c r="Y18"/>
  <c r="X18"/>
  <c r="W18"/>
  <c r="V18"/>
  <c r="U18"/>
  <c r="T18"/>
  <c r="S18"/>
  <c r="R18"/>
  <c r="Q18"/>
  <c r="P18"/>
  <c r="O18"/>
  <c r="N18"/>
  <c r="M18"/>
  <c r="L18"/>
  <c r="K18"/>
  <c r="J18"/>
  <c r="I18"/>
  <c r="H18"/>
  <c r="G18"/>
  <c r="F18"/>
  <c r="AJ17"/>
  <c r="AI17"/>
  <c r="AH17"/>
  <c r="AG17"/>
  <c r="AF17"/>
  <c r="AE17"/>
  <c r="AD17"/>
  <c r="AC17"/>
  <c r="AB17"/>
  <c r="AA17"/>
  <c r="Z17"/>
  <c r="Y17"/>
  <c r="X17"/>
  <c r="W17"/>
  <c r="V17"/>
  <c r="U17"/>
  <c r="T17"/>
  <c r="S17"/>
  <c r="R17"/>
  <c r="Q17"/>
  <c r="P17"/>
  <c r="O17"/>
  <c r="N17"/>
  <c r="M17"/>
  <c r="L17"/>
  <c r="K17"/>
  <c r="J17"/>
  <c r="I17"/>
  <c r="H17"/>
  <c r="G17"/>
  <c r="F17"/>
  <c r="AJ16"/>
  <c r="AI16"/>
  <c r="AH16"/>
  <c r="AG16"/>
  <c r="AF16"/>
  <c r="AE16"/>
  <c r="AD16"/>
  <c r="AC16"/>
  <c r="AB16"/>
  <c r="AA16"/>
  <c r="Z16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AJ15"/>
  <c r="AI15"/>
  <c r="AH15"/>
  <c r="AG15"/>
  <c r="AF15"/>
  <c r="AE15"/>
  <c r="AD15"/>
  <c r="AC15"/>
  <c r="AB15"/>
  <c r="AA15"/>
  <c r="Z15"/>
  <c r="Y15"/>
  <c r="X15"/>
  <c r="W15"/>
  <c r="V15"/>
  <c r="U15"/>
  <c r="T15"/>
  <c r="S15"/>
  <c r="Q15"/>
  <c r="P15"/>
  <c r="O15"/>
  <c r="N15"/>
  <c r="M15"/>
  <c r="L15"/>
  <c r="K15"/>
  <c r="J15"/>
  <c r="I15"/>
  <c r="H15"/>
  <c r="G15"/>
  <c r="F15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28"/>
  <c r="E27"/>
  <c r="E26"/>
  <c r="E25"/>
  <c r="E24"/>
  <c r="E23"/>
  <c r="E22"/>
  <c r="E21"/>
  <c r="E20"/>
  <c r="E19"/>
  <c r="E18"/>
  <c r="E17"/>
  <c r="E16"/>
  <c r="E15"/>
  <c r="E14"/>
  <c r="D19"/>
  <c r="C19"/>
  <c r="D18"/>
  <c r="C18"/>
  <c r="D17"/>
  <c r="C17"/>
  <c r="D16"/>
  <c r="C16"/>
  <c r="D15"/>
  <c r="C15"/>
  <c r="D14"/>
  <c r="C14"/>
  <c r="AP13"/>
  <c r="AO13"/>
  <c r="AN13"/>
  <c r="AM13"/>
  <c r="AL13"/>
  <c r="AK13"/>
  <c r="AJ13"/>
  <c r="AI13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B12" i="17"/>
  <c r="B69"/>
  <c r="B108"/>
  <c r="B182"/>
  <c r="J184"/>
  <c r="I184"/>
  <c r="H184"/>
  <c r="G184"/>
  <c r="F184"/>
  <c r="D190"/>
  <c r="C190"/>
  <c r="D189"/>
  <c r="C189"/>
  <c r="D188"/>
  <c r="C188"/>
  <c r="D187"/>
  <c r="C187"/>
  <c r="D186"/>
  <c r="C186"/>
  <c r="D185"/>
  <c r="C185"/>
  <c r="C158"/>
  <c r="D154"/>
  <c r="C154"/>
  <c r="D153"/>
  <c r="C153"/>
  <c r="D152"/>
  <c r="C152"/>
  <c r="D151"/>
  <c r="C151"/>
  <c r="D150"/>
  <c r="C150"/>
  <c r="D149"/>
  <c r="C149"/>
  <c r="C146"/>
  <c r="D142"/>
  <c r="C142"/>
  <c r="D141"/>
  <c r="C141"/>
  <c r="D140"/>
  <c r="C140"/>
  <c r="D139"/>
  <c r="C139"/>
  <c r="D138"/>
  <c r="C138"/>
  <c r="C134"/>
  <c r="D137"/>
  <c r="C137"/>
  <c r="D130"/>
  <c r="C130"/>
  <c r="D129"/>
  <c r="C129"/>
  <c r="D128"/>
  <c r="C128"/>
  <c r="D127"/>
  <c r="C127"/>
  <c r="D126"/>
  <c r="C126"/>
  <c r="D125"/>
  <c r="C125"/>
  <c r="S146"/>
  <c r="R146"/>
  <c r="Q146"/>
  <c r="P146"/>
  <c r="O146"/>
  <c r="N146"/>
  <c r="M146"/>
  <c r="L146"/>
  <c r="K146"/>
  <c r="J146"/>
  <c r="I146"/>
  <c r="H146"/>
  <c r="G146"/>
  <c r="F146"/>
  <c r="S134"/>
  <c r="R134"/>
  <c r="Q134"/>
  <c r="P134"/>
  <c r="O134"/>
  <c r="N134"/>
  <c r="M134"/>
  <c r="L134"/>
  <c r="K134"/>
  <c r="J134"/>
  <c r="I134"/>
  <c r="H134"/>
  <c r="G134"/>
  <c r="F134"/>
  <c r="S122"/>
  <c r="R122"/>
  <c r="Q122"/>
  <c r="P122"/>
  <c r="O122"/>
  <c r="N122"/>
  <c r="M122"/>
  <c r="L122"/>
  <c r="K122"/>
  <c r="J122"/>
  <c r="I122"/>
  <c r="H122"/>
  <c r="G122"/>
  <c r="F122"/>
  <c r="S110"/>
  <c r="R110"/>
  <c r="Q110"/>
  <c r="P110"/>
  <c r="O110"/>
  <c r="N110"/>
  <c r="M110"/>
  <c r="L110"/>
  <c r="K110"/>
  <c r="J110"/>
  <c r="I110"/>
  <c r="H110"/>
  <c r="G110"/>
  <c r="F110"/>
  <c r="C122"/>
  <c r="D118"/>
  <c r="C118"/>
  <c r="D117"/>
  <c r="C117"/>
  <c r="D116"/>
  <c r="C116"/>
  <c r="D115"/>
  <c r="C115"/>
  <c r="D114"/>
  <c r="C114"/>
  <c r="D113"/>
  <c r="C113"/>
  <c r="C110"/>
  <c r="D66"/>
  <c r="C66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D54"/>
  <c r="C54"/>
  <c r="D53"/>
  <c r="C53"/>
  <c r="J51"/>
  <c r="V51"/>
  <c r="AB51"/>
  <c r="AH51"/>
  <c r="I51"/>
  <c r="U51"/>
  <c r="AA51"/>
  <c r="AG51"/>
  <c r="H51"/>
  <c r="T51"/>
  <c r="Z51"/>
  <c r="AF51"/>
  <c r="G51"/>
  <c r="S51"/>
  <c r="Y51"/>
  <c r="AE51"/>
  <c r="F51"/>
  <c r="R51"/>
  <c r="X51"/>
  <c r="AD51"/>
  <c r="D175" i="11"/>
  <c r="C175"/>
  <c r="D174"/>
  <c r="C174"/>
  <c r="D173"/>
  <c r="C173"/>
  <c r="D172"/>
  <c r="C172"/>
  <c r="D171"/>
  <c r="C171"/>
  <c r="D170"/>
  <c r="C170"/>
  <c r="D169"/>
  <c r="C169"/>
  <c r="D168"/>
  <c r="C168"/>
  <c r="D167"/>
  <c r="C167"/>
  <c r="D166"/>
  <c r="C166"/>
  <c r="D165"/>
  <c r="C165"/>
  <c r="D164"/>
  <c r="C164"/>
  <c r="D163"/>
  <c r="C163"/>
  <c r="D162"/>
  <c r="C162"/>
  <c r="D117"/>
  <c r="C117"/>
  <c r="D116"/>
  <c r="C116"/>
  <c r="D115"/>
  <c r="C115"/>
  <c r="D114"/>
  <c r="C114"/>
  <c r="D113"/>
  <c r="C113"/>
  <c r="D112"/>
  <c r="C112"/>
  <c r="D111"/>
  <c r="C111"/>
  <c r="D110"/>
  <c r="C110"/>
  <c r="D109"/>
  <c r="C109"/>
  <c r="D108"/>
  <c r="C108"/>
  <c r="D107"/>
  <c r="C107"/>
  <c r="D106"/>
  <c r="C106"/>
  <c r="D105"/>
  <c r="C105"/>
  <c r="D104"/>
  <c r="C104"/>
  <c r="J15" i="17"/>
  <c r="V15"/>
  <c r="AB15"/>
  <c r="AH15"/>
  <c r="I15"/>
  <c r="U15"/>
  <c r="AA15"/>
  <c r="AG15"/>
  <c r="H15"/>
  <c r="T15"/>
  <c r="Z15"/>
  <c r="AF15"/>
  <c r="G15"/>
  <c r="S15"/>
  <c r="Y15"/>
  <c r="AE15"/>
  <c r="F15"/>
  <c r="R15"/>
  <c r="X15"/>
  <c r="AD15"/>
  <c r="E105"/>
  <c r="D105"/>
  <c r="C105"/>
  <c r="E104"/>
  <c r="D104"/>
  <c r="C104"/>
  <c r="E103"/>
  <c r="D103"/>
  <c r="C103"/>
  <c r="E102"/>
  <c r="D102"/>
  <c r="C102"/>
  <c r="E101"/>
  <c r="D101"/>
  <c r="C101"/>
  <c r="E100"/>
  <c r="D100"/>
  <c r="C100"/>
  <c r="E99"/>
  <c r="D99"/>
  <c r="C99"/>
  <c r="E98"/>
  <c r="D98"/>
  <c r="C98"/>
  <c r="E97"/>
  <c r="D97"/>
  <c r="C97"/>
  <c r="E96"/>
  <c r="D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E89"/>
  <c r="D89"/>
  <c r="C89"/>
  <c r="E88"/>
  <c r="D88"/>
  <c r="C88"/>
  <c r="E87"/>
  <c r="D87"/>
  <c r="C87"/>
  <c r="E86"/>
  <c r="D86"/>
  <c r="C86"/>
  <c r="E85"/>
  <c r="D85"/>
  <c r="C85"/>
  <c r="E84"/>
  <c r="D84"/>
  <c r="C84"/>
  <c r="E83"/>
  <c r="D83"/>
  <c r="C83"/>
  <c r="E82"/>
  <c r="D82"/>
  <c r="C82"/>
  <c r="E81"/>
  <c r="D81"/>
  <c r="C81"/>
  <c r="E80"/>
  <c r="D80"/>
  <c r="C80"/>
  <c r="E79"/>
  <c r="D79"/>
  <c r="C79"/>
  <c r="E78"/>
  <c r="D78"/>
  <c r="C78"/>
  <c r="E77"/>
  <c r="D77"/>
  <c r="C77"/>
  <c r="E76"/>
  <c r="D76"/>
  <c r="C76"/>
  <c r="E75"/>
  <c r="D75"/>
  <c r="C75"/>
  <c r="E74"/>
  <c r="D74"/>
  <c r="C74"/>
  <c r="J72"/>
  <c r="P72"/>
  <c r="I72"/>
  <c r="O72"/>
  <c r="H72"/>
  <c r="N72"/>
  <c r="G72"/>
  <c r="M72"/>
  <c r="F72"/>
  <c r="L72"/>
  <c r="E48"/>
  <c r="D48"/>
  <c r="C48"/>
  <c r="E47"/>
  <c r="D47"/>
  <c r="C47"/>
  <c r="E46"/>
  <c r="D46"/>
  <c r="C46"/>
  <c r="E45"/>
  <c r="D45"/>
  <c r="C45"/>
  <c r="E44"/>
  <c r="D44"/>
  <c r="C44"/>
  <c r="E43"/>
  <c r="D43"/>
  <c r="C43"/>
  <c r="E42"/>
  <c r="D42"/>
  <c r="C42"/>
  <c r="E41"/>
  <c r="D41"/>
  <c r="C41"/>
  <c r="E40"/>
  <c r="D40"/>
  <c r="C40"/>
  <c r="E39"/>
  <c r="D39"/>
  <c r="C39"/>
  <c r="E38"/>
  <c r="D38"/>
  <c r="C38"/>
  <c r="E37"/>
  <c r="D37"/>
  <c r="C37"/>
  <c r="E36"/>
  <c r="D36"/>
  <c r="C36"/>
  <c r="E35"/>
  <c r="D35"/>
  <c r="C35"/>
  <c r="E34"/>
  <c r="D34"/>
  <c r="C34"/>
  <c r="E33"/>
  <c r="D33"/>
  <c r="C33"/>
  <c r="E32"/>
  <c r="D32"/>
  <c r="C32"/>
  <c r="E31"/>
  <c r="D31"/>
  <c r="C31"/>
  <c r="E30"/>
  <c r="D30"/>
  <c r="C30"/>
  <c r="E29"/>
  <c r="D29"/>
  <c r="C29"/>
  <c r="E28"/>
  <c r="D28"/>
  <c r="C28"/>
  <c r="E27"/>
  <c r="D27"/>
  <c r="C27"/>
  <c r="E26"/>
  <c r="D26"/>
  <c r="C26"/>
  <c r="E25"/>
  <c r="D25"/>
  <c r="C25"/>
  <c r="E24"/>
  <c r="D24"/>
  <c r="C24"/>
  <c r="E23"/>
  <c r="D23"/>
  <c r="C23"/>
  <c r="E22"/>
  <c r="D22"/>
  <c r="C22"/>
  <c r="E21"/>
  <c r="D21"/>
  <c r="C21"/>
  <c r="E20"/>
  <c r="D20"/>
  <c r="C20"/>
  <c r="E19"/>
  <c r="D19"/>
  <c r="C19"/>
  <c r="E18"/>
  <c r="D18"/>
  <c r="C18"/>
  <c r="E17"/>
  <c r="D17"/>
  <c r="C201" i="10"/>
  <c r="K200"/>
  <c r="J200"/>
  <c r="I200"/>
  <c r="H200"/>
  <c r="G200"/>
  <c r="K117"/>
  <c r="J117"/>
  <c r="I117"/>
  <c r="H117"/>
  <c r="G117"/>
  <c r="R80"/>
  <c r="Q80"/>
  <c r="P80"/>
  <c r="O80"/>
  <c r="N80"/>
  <c r="F149"/>
  <c r="E149"/>
  <c r="D149"/>
  <c r="C149"/>
  <c r="F148"/>
  <c r="E148"/>
  <c r="D148"/>
  <c r="C148"/>
  <c r="F147"/>
  <c r="E147"/>
  <c r="D147"/>
  <c r="C147"/>
  <c r="F146"/>
  <c r="E146"/>
  <c r="D146"/>
  <c r="C146"/>
  <c r="F145"/>
  <c r="E145"/>
  <c r="D145"/>
  <c r="C145"/>
  <c r="F144"/>
  <c r="E144"/>
  <c r="D144"/>
  <c r="C144"/>
  <c r="F143"/>
  <c r="E143"/>
  <c r="D143"/>
  <c r="C143"/>
  <c r="F142"/>
  <c r="E142"/>
  <c r="D142"/>
  <c r="C142"/>
  <c r="E141"/>
  <c r="D141"/>
  <c r="C141"/>
  <c r="F140"/>
  <c r="E140"/>
  <c r="D140"/>
  <c r="C140"/>
  <c r="F139"/>
  <c r="E139"/>
  <c r="D139"/>
  <c r="C139"/>
  <c r="F138"/>
  <c r="E138"/>
  <c r="D138"/>
  <c r="C138"/>
  <c r="F137"/>
  <c r="E137"/>
  <c r="D137"/>
  <c r="C137"/>
  <c r="F136"/>
  <c r="E136"/>
  <c r="D136"/>
  <c r="C136"/>
  <c r="F135"/>
  <c r="E135"/>
  <c r="D135"/>
  <c r="C135"/>
  <c r="F134"/>
  <c r="E134"/>
  <c r="D134"/>
  <c r="C134"/>
  <c r="F133"/>
  <c r="E133"/>
  <c r="D133"/>
  <c r="C133"/>
  <c r="F132"/>
  <c r="E132"/>
  <c r="D132"/>
  <c r="C132"/>
  <c r="F131"/>
  <c r="E131"/>
  <c r="D131"/>
  <c r="C131"/>
  <c r="F130"/>
  <c r="E130"/>
  <c r="D130"/>
  <c r="C130"/>
  <c r="F129"/>
  <c r="E129"/>
  <c r="D129"/>
  <c r="C129"/>
  <c r="F128"/>
  <c r="E128"/>
  <c r="D128"/>
  <c r="C128"/>
  <c r="F127"/>
  <c r="E127"/>
  <c r="D127"/>
  <c r="C127"/>
  <c r="F126"/>
  <c r="E126"/>
  <c r="D126"/>
  <c r="C126"/>
  <c r="F125"/>
  <c r="E125"/>
  <c r="D125"/>
  <c r="C125"/>
  <c r="F124"/>
  <c r="E124"/>
  <c r="D124"/>
  <c r="C124"/>
  <c r="F123"/>
  <c r="E123"/>
  <c r="D123"/>
  <c r="C123"/>
  <c r="F122"/>
  <c r="E122"/>
  <c r="D122"/>
  <c r="C122"/>
  <c r="F121"/>
  <c r="E121"/>
  <c r="D121"/>
  <c r="C121"/>
  <c r="F120"/>
  <c r="E120"/>
  <c r="D120"/>
  <c r="C120"/>
  <c r="F119"/>
  <c r="E119"/>
  <c r="D119"/>
  <c r="C119"/>
  <c r="F118"/>
  <c r="E118"/>
  <c r="D118"/>
  <c r="K80"/>
  <c r="J80"/>
  <c r="I80"/>
  <c r="H80"/>
  <c r="G80"/>
  <c r="E112"/>
  <c r="D112"/>
  <c r="C112"/>
  <c r="E111"/>
  <c r="D111"/>
  <c r="C111"/>
  <c r="E110"/>
  <c r="D110"/>
  <c r="C110"/>
  <c r="E109"/>
  <c r="D109"/>
  <c r="C109"/>
  <c r="E108"/>
  <c r="D108"/>
  <c r="C108"/>
  <c r="E107"/>
  <c r="D107"/>
  <c r="C107"/>
  <c r="E106"/>
  <c r="D106"/>
  <c r="C106"/>
  <c r="E105"/>
  <c r="D105"/>
  <c r="C105"/>
  <c r="E104"/>
  <c r="D104"/>
  <c r="C104"/>
  <c r="E103"/>
  <c r="D103"/>
  <c r="C103"/>
  <c r="E102"/>
  <c r="D102"/>
  <c r="C102"/>
  <c r="E101"/>
  <c r="D101"/>
  <c r="C101"/>
  <c r="E100"/>
  <c r="D100"/>
  <c r="C100"/>
  <c r="E99"/>
  <c r="D99"/>
  <c r="C99"/>
  <c r="E98"/>
  <c r="D98"/>
  <c r="C98"/>
  <c r="E97"/>
  <c r="D97"/>
  <c r="C97"/>
  <c r="E96"/>
  <c r="D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E89"/>
  <c r="D89"/>
  <c r="C89"/>
  <c r="E88"/>
  <c r="D88"/>
  <c r="C88"/>
  <c r="E87"/>
  <c r="D87"/>
  <c r="C87"/>
  <c r="E86"/>
  <c r="D86"/>
  <c r="C86"/>
  <c r="E85"/>
  <c r="D85"/>
  <c r="C85"/>
  <c r="E84"/>
  <c r="D84"/>
  <c r="C84"/>
  <c r="E83"/>
  <c r="D83"/>
  <c r="C83"/>
  <c r="E82"/>
  <c r="D82"/>
  <c r="C82"/>
  <c r="E81"/>
  <c r="D81"/>
  <c r="C81"/>
  <c r="D64"/>
  <c r="C64"/>
  <c r="D63"/>
  <c r="C63"/>
  <c r="D62"/>
  <c r="C62"/>
  <c r="D61"/>
  <c r="C61"/>
  <c r="D60"/>
  <c r="C60"/>
  <c r="D59"/>
  <c r="D44"/>
  <c r="C44"/>
  <c r="D43"/>
  <c r="C43"/>
  <c r="D42"/>
  <c r="C42"/>
  <c r="D41"/>
  <c r="C41"/>
  <c r="D40"/>
  <c r="C40"/>
  <c r="D39"/>
  <c r="C39"/>
  <c r="J38"/>
  <c r="I38"/>
  <c r="H38"/>
  <c r="G38"/>
  <c r="F38"/>
  <c r="D24"/>
  <c r="C24"/>
  <c r="D23"/>
  <c r="C23"/>
  <c r="D22"/>
  <c r="C22"/>
  <c r="D21"/>
  <c r="C21"/>
  <c r="D20"/>
  <c r="C20"/>
  <c r="D19"/>
  <c r="C19"/>
  <c r="J18"/>
  <c r="I18"/>
  <c r="H18"/>
  <c r="G18"/>
  <c r="F18"/>
  <c r="J58"/>
  <c r="I58"/>
  <c r="H58"/>
  <c r="G58"/>
  <c r="F58"/>
  <c r="J12"/>
  <c r="I12"/>
  <c r="H12"/>
  <c r="G12"/>
  <c r="F12"/>
  <c r="J161" i="11"/>
  <c r="P161"/>
  <c r="V161"/>
  <c r="AB161"/>
  <c r="I161"/>
  <c r="O161"/>
  <c r="U161"/>
  <c r="AA161"/>
  <c r="H161"/>
  <c r="N161"/>
  <c r="T161"/>
  <c r="Z161"/>
  <c r="G161"/>
  <c r="M161"/>
  <c r="S161"/>
  <c r="Y161"/>
  <c r="F161"/>
  <c r="L161"/>
  <c r="R161"/>
  <c r="X161"/>
  <c r="B10" i="13"/>
  <c r="F123" i="11"/>
  <c r="L123"/>
  <c r="R123"/>
  <c r="X123"/>
  <c r="G123"/>
  <c r="M123"/>
  <c r="S123"/>
  <c r="Y123"/>
  <c r="H123"/>
  <c r="N123"/>
  <c r="T123"/>
  <c r="Z123"/>
  <c r="I123"/>
  <c r="O123"/>
  <c r="U123"/>
  <c r="AA123"/>
  <c r="J123"/>
  <c r="P123"/>
  <c r="V123"/>
  <c r="AB123"/>
  <c r="E155"/>
  <c r="D155"/>
  <c r="C155"/>
  <c r="E154"/>
  <c r="D154"/>
  <c r="C154"/>
  <c r="E153"/>
  <c r="D153"/>
  <c r="C153"/>
  <c r="E152"/>
  <c r="D152"/>
  <c r="C152"/>
  <c r="E151"/>
  <c r="D151"/>
  <c r="C151"/>
  <c r="E150"/>
  <c r="D150"/>
  <c r="C150"/>
  <c r="E149"/>
  <c r="D149"/>
  <c r="C149"/>
  <c r="E148"/>
  <c r="D148"/>
  <c r="C148"/>
  <c r="E147"/>
  <c r="D147"/>
  <c r="C147"/>
  <c r="E146"/>
  <c r="D146"/>
  <c r="C146"/>
  <c r="E145"/>
  <c r="D145"/>
  <c r="C145"/>
  <c r="E144"/>
  <c r="D144"/>
  <c r="C144"/>
  <c r="E143"/>
  <c r="D143"/>
  <c r="C143"/>
  <c r="E142"/>
  <c r="D142"/>
  <c r="C142"/>
  <c r="E141"/>
  <c r="D141"/>
  <c r="C141"/>
  <c r="E140"/>
  <c r="D140"/>
  <c r="C140"/>
  <c r="E139"/>
  <c r="D139"/>
  <c r="C139"/>
  <c r="E138"/>
  <c r="D138"/>
  <c r="C138"/>
  <c r="E137"/>
  <c r="D137"/>
  <c r="C137"/>
  <c r="E136"/>
  <c r="D136"/>
  <c r="C136"/>
  <c r="E135"/>
  <c r="D135"/>
  <c r="C135"/>
  <c r="E134"/>
  <c r="D134"/>
  <c r="C134"/>
  <c r="E133"/>
  <c r="D133"/>
  <c r="C133"/>
  <c r="E132"/>
  <c r="D132"/>
  <c r="C132"/>
  <c r="E131"/>
  <c r="D131"/>
  <c r="C131"/>
  <c r="E130"/>
  <c r="D130"/>
  <c r="C130"/>
  <c r="E129"/>
  <c r="D129"/>
  <c r="C129"/>
  <c r="E128"/>
  <c r="D128"/>
  <c r="C128"/>
  <c r="E127"/>
  <c r="D127"/>
  <c r="C127"/>
  <c r="E126"/>
  <c r="D126"/>
  <c r="C126"/>
  <c r="E125"/>
  <c r="D125"/>
  <c r="C125"/>
  <c r="E124"/>
  <c r="D124"/>
  <c r="E118" i="3"/>
  <c r="D118"/>
  <c r="C118"/>
  <c r="E117"/>
  <c r="D117"/>
  <c r="C117"/>
  <c r="E116"/>
  <c r="D116"/>
  <c r="C116"/>
  <c r="E115"/>
  <c r="D115"/>
  <c r="C115"/>
  <c r="E114"/>
  <c r="D114"/>
  <c r="C114"/>
  <c r="E113"/>
  <c r="D113"/>
  <c r="C113"/>
  <c r="E112"/>
  <c r="D112"/>
  <c r="C112"/>
  <c r="E111"/>
  <c r="D111"/>
  <c r="C111"/>
  <c r="E110"/>
  <c r="D110"/>
  <c r="C110"/>
  <c r="E109"/>
  <c r="D109"/>
  <c r="C109"/>
  <c r="E108"/>
  <c r="D108"/>
  <c r="C108"/>
  <c r="E107"/>
  <c r="D107"/>
  <c r="C107"/>
  <c r="E106"/>
  <c r="D106"/>
  <c r="C106"/>
  <c r="E105"/>
  <c r="D105"/>
  <c r="C105"/>
  <c r="E104"/>
  <c r="D104"/>
  <c r="C104"/>
  <c r="E103"/>
  <c r="D103"/>
  <c r="C103"/>
  <c r="E102"/>
  <c r="D102"/>
  <c r="C102"/>
  <c r="E101"/>
  <c r="D101"/>
  <c r="C101"/>
  <c r="E100"/>
  <c r="D100"/>
  <c r="C100"/>
  <c r="E99"/>
  <c r="D99"/>
  <c r="C99"/>
  <c r="E98"/>
  <c r="D98"/>
  <c r="C98"/>
  <c r="E97"/>
  <c r="D97"/>
  <c r="C97"/>
  <c r="E96"/>
  <c r="D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E89"/>
  <c r="D89"/>
  <c r="C89"/>
  <c r="E88"/>
  <c r="D88"/>
  <c r="C88"/>
  <c r="D87"/>
  <c r="C87"/>
  <c r="D66" i="11"/>
  <c r="E66"/>
  <c r="C125" i="3"/>
  <c r="E87"/>
  <c r="J65"/>
  <c r="I65"/>
  <c r="H65"/>
  <c r="G65"/>
  <c r="F65"/>
  <c r="E65"/>
  <c r="D71"/>
  <c r="C71"/>
  <c r="D70"/>
  <c r="C70"/>
  <c r="D69"/>
  <c r="C69"/>
  <c r="D68"/>
  <c r="C68"/>
  <c r="D67"/>
  <c r="C67"/>
  <c r="D66"/>
  <c r="C66"/>
  <c r="E45"/>
  <c r="AJ45"/>
  <c r="AI45"/>
  <c r="AH45"/>
  <c r="AG45"/>
  <c r="AF45"/>
  <c r="AE45"/>
  <c r="AD45"/>
  <c r="AC45"/>
  <c r="AB45"/>
  <c r="AA45"/>
  <c r="Z45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D51"/>
  <c r="C51"/>
  <c r="D50"/>
  <c r="C50"/>
  <c r="D49"/>
  <c r="C49"/>
  <c r="D48"/>
  <c r="C48"/>
  <c r="D47"/>
  <c r="C47"/>
  <c r="D46"/>
  <c r="C46"/>
  <c r="C140" i="8"/>
  <c r="C139"/>
  <c r="C138"/>
  <c r="C137"/>
  <c r="C136"/>
  <c r="C135"/>
  <c r="K134"/>
  <c r="J134"/>
  <c r="I134"/>
  <c r="H134"/>
  <c r="G134"/>
  <c r="F134"/>
  <c r="C120"/>
  <c r="C119"/>
  <c r="C118"/>
  <c r="C117"/>
  <c r="C116"/>
  <c r="C115"/>
  <c r="K114"/>
  <c r="J114"/>
  <c r="I114"/>
  <c r="H114"/>
  <c r="G114"/>
  <c r="F114"/>
  <c r="D99"/>
  <c r="C99"/>
  <c r="D98"/>
  <c r="C98"/>
  <c r="D97"/>
  <c r="C97"/>
  <c r="D96"/>
  <c r="C96"/>
  <c r="D95"/>
  <c r="C95"/>
  <c r="D94"/>
  <c r="C94"/>
  <c r="L73"/>
  <c r="K73"/>
  <c r="J73"/>
  <c r="I73"/>
  <c r="H73"/>
  <c r="G73"/>
  <c r="E79"/>
  <c r="C79"/>
  <c r="E78"/>
  <c r="C78"/>
  <c r="E77"/>
  <c r="C77"/>
  <c r="E76"/>
  <c r="C76"/>
  <c r="E75"/>
  <c r="C75"/>
  <c r="E74"/>
  <c r="C74"/>
  <c r="J129" i="7"/>
  <c r="I129"/>
  <c r="H129"/>
  <c r="G129"/>
  <c r="F129"/>
  <c r="E129"/>
  <c r="J124"/>
  <c r="I124"/>
  <c r="H124"/>
  <c r="G124"/>
  <c r="F124"/>
  <c r="E124"/>
  <c r="J116"/>
  <c r="I116"/>
  <c r="H116"/>
  <c r="G116"/>
  <c r="F116"/>
  <c r="E116"/>
  <c r="J110"/>
  <c r="I110"/>
  <c r="H110"/>
  <c r="G110"/>
  <c r="F110"/>
  <c r="E110"/>
  <c r="B112" i="8"/>
  <c r="B132"/>
  <c r="C44" i="5"/>
  <c r="C17" i="17"/>
  <c r="B11" i="23"/>
  <c r="C124" i="11"/>
  <c r="C66"/>
  <c r="C118" i="10"/>
  <c r="C59"/>
  <c r="F46"/>
  <c r="H46"/>
  <c r="F47"/>
  <c r="F48"/>
  <c r="H48"/>
  <c r="F49"/>
  <c r="F50"/>
  <c r="H50"/>
  <c r="F51"/>
  <c r="F52"/>
  <c r="F53"/>
  <c r="G47"/>
  <c r="J49"/>
  <c r="J47"/>
  <c r="G53"/>
  <c r="F27" i="24"/>
  <c r="F19"/>
  <c r="F15"/>
  <c r="G81" i="10"/>
  <c r="N81"/>
  <c r="G118"/>
  <c r="G91"/>
  <c r="N91"/>
  <c r="G128"/>
  <c r="G87"/>
  <c r="N87"/>
  <c r="G124"/>
  <c r="G161"/>
  <c r="H81"/>
  <c r="F74" i="17"/>
  <c r="H87" i="10"/>
  <c r="O87"/>
  <c r="H124"/>
  <c r="H161"/>
  <c r="H91"/>
  <c r="O91"/>
  <c r="H128"/>
  <c r="I81"/>
  <c r="P81"/>
  <c r="I118"/>
  <c r="G74" i="17"/>
  <c r="I87" i="10"/>
  <c r="P87"/>
  <c r="I124"/>
  <c r="I161"/>
  <c r="I91"/>
  <c r="P91"/>
  <c r="I128"/>
  <c r="I165"/>
  <c r="J81"/>
  <c r="Q81"/>
  <c r="J118"/>
  <c r="J155"/>
  <c r="J87"/>
  <c r="Q87"/>
  <c r="J124"/>
  <c r="J161"/>
  <c r="J91"/>
  <c r="Q91"/>
  <c r="J128"/>
  <c r="J165"/>
  <c r="K81"/>
  <c r="R81"/>
  <c r="K87"/>
  <c r="R87"/>
  <c r="K91"/>
  <c r="R91"/>
  <c r="L81"/>
  <c r="L87"/>
  <c r="L91"/>
  <c r="I87" i="8"/>
  <c r="H128"/>
  <c r="M46" i="17"/>
  <c r="M36"/>
  <c r="G143" i="11"/>
  <c r="H143"/>
  <c r="I143"/>
  <c r="J143"/>
  <c r="K143"/>
  <c r="G164"/>
  <c r="H164"/>
  <c r="E33" i="3"/>
  <c r="F62" i="8"/>
  <c r="G82"/>
  <c r="F143"/>
  <c r="E23" i="24"/>
  <c r="F23"/>
  <c r="G23"/>
  <c r="E25"/>
  <c r="G25"/>
  <c r="F25"/>
  <c r="M83" i="8"/>
  <c r="AS131" i="23"/>
  <c r="I83" i="8"/>
  <c r="H124"/>
  <c r="J83"/>
  <c r="I124"/>
  <c r="L83"/>
  <c r="K124"/>
  <c r="J51" i="10"/>
  <c r="J53"/>
  <c r="G14" i="24"/>
  <c r="G19"/>
  <c r="G21"/>
  <c r="E14"/>
  <c r="K75" i="8"/>
  <c r="J116"/>
  <c r="M75"/>
  <c r="L116"/>
  <c r="G75"/>
  <c r="F136"/>
  <c r="J75"/>
  <c r="I136"/>
  <c r="L75"/>
  <c r="AS102" i="23"/>
  <c r="M78" i="8"/>
  <c r="L119"/>
  <c r="K80"/>
  <c r="AS86" i="23"/>
  <c r="M80" i="8"/>
  <c r="J80"/>
  <c r="AS65" i="23"/>
  <c r="G80" i="8"/>
  <c r="L80"/>
  <c r="AS107" i="23"/>
  <c r="K82" i="8"/>
  <c r="AS88" i="23"/>
  <c r="M82" i="8"/>
  <c r="J82"/>
  <c r="I143"/>
  <c r="L82"/>
  <c r="AS109" i="23"/>
  <c r="I82" i="8"/>
  <c r="H143"/>
  <c r="M85"/>
  <c r="AS133" i="23"/>
  <c r="L85" i="8"/>
  <c r="K126"/>
  <c r="J289" i="10"/>
  <c r="H364"/>
  <c r="J280"/>
  <c r="H352"/>
  <c r="H280"/>
  <c r="F352"/>
  <c r="I271"/>
  <c r="G340"/>
  <c r="K271"/>
  <c r="I289"/>
  <c r="I280"/>
  <c r="J262"/>
  <c r="H328"/>
  <c r="H271"/>
  <c r="F340"/>
  <c r="I253"/>
  <c r="K253"/>
  <c r="K244"/>
  <c r="I304"/>
  <c r="I244"/>
  <c r="H309"/>
  <c r="H321"/>
  <c r="H333"/>
  <c r="H345"/>
  <c r="H357"/>
  <c r="H303"/>
  <c r="H304"/>
  <c r="G51"/>
  <c r="F29" i="24"/>
  <c r="E21"/>
  <c r="M77" i="8"/>
  <c r="L118"/>
  <c r="K79"/>
  <c r="AS85" i="23"/>
  <c r="M79" i="8"/>
  <c r="L140"/>
  <c r="G79"/>
  <c r="F140"/>
  <c r="J79"/>
  <c r="I120"/>
  <c r="L79"/>
  <c r="K140"/>
  <c r="G81"/>
  <c r="F142"/>
  <c r="G125" i="11"/>
  <c r="H125"/>
  <c r="I125"/>
  <c r="J125"/>
  <c r="K125"/>
  <c r="K74" i="8"/>
  <c r="AS80" i="23"/>
  <c r="M74" i="8"/>
  <c r="AS122" i="23"/>
  <c r="J74" i="8"/>
  <c r="AS59" i="23"/>
  <c r="G74" i="8"/>
  <c r="L74"/>
  <c r="K135"/>
  <c r="K84"/>
  <c r="AS90" i="23"/>
  <c r="M84" i="8"/>
  <c r="AS132" i="23"/>
  <c r="I84" i="8"/>
  <c r="H125"/>
  <c r="G84"/>
  <c r="L84"/>
  <c r="K76"/>
  <c r="M76"/>
  <c r="L137"/>
  <c r="J76"/>
  <c r="G76"/>
  <c r="L76"/>
  <c r="H26" i="10"/>
  <c r="J28"/>
  <c r="G203"/>
  <c r="F76" i="17"/>
  <c r="H32" i="10"/>
  <c r="I32"/>
  <c r="J30"/>
  <c r="H28"/>
  <c r="I28"/>
  <c r="J26"/>
  <c r="M29" i="17"/>
  <c r="G136" i="11"/>
  <c r="H136"/>
  <c r="I136"/>
  <c r="J136"/>
  <c r="K136"/>
  <c r="G192" i="10"/>
  <c r="I201"/>
  <c r="H74" i="17"/>
  <c r="D101" i="28"/>
  <c r="D78"/>
  <c r="D102"/>
  <c r="D79"/>
  <c r="D103"/>
  <c r="D80"/>
  <c r="D104"/>
  <c r="D81"/>
  <c r="D105"/>
  <c r="D106"/>
  <c r="D82"/>
  <c r="D107"/>
  <c r="D83"/>
  <c r="D84"/>
  <c r="D108"/>
  <c r="D109"/>
  <c r="D85"/>
  <c r="D110"/>
  <c r="D86"/>
  <c r="D87"/>
  <c r="D111"/>
  <c r="D88"/>
  <c r="D112"/>
  <c r="D113"/>
  <c r="D89"/>
  <c r="D114"/>
  <c r="D90"/>
  <c r="D91"/>
  <c r="D115"/>
  <c r="D92"/>
  <c r="D116"/>
  <c r="D117"/>
  <c r="D93"/>
  <c r="D118"/>
  <c r="D94"/>
  <c r="D95"/>
  <c r="D119"/>
  <c r="D96"/>
  <c r="D121"/>
  <c r="D120"/>
  <c r="F14" i="5"/>
  <c r="F20" i="24"/>
  <c r="M300" i="10"/>
  <c r="H51"/>
  <c r="I138" i="8"/>
  <c r="F28" i="24"/>
  <c r="G27"/>
  <c r="G26" i="10"/>
  <c r="F30"/>
  <c r="H30"/>
  <c r="G328"/>
  <c r="G351"/>
  <c r="F16" i="24"/>
  <c r="G16"/>
  <c r="H122" i="8"/>
  <c r="G30" i="10"/>
  <c r="I117" i="8"/>
  <c r="J81"/>
  <c r="I122"/>
  <c r="K81"/>
  <c r="J142"/>
  <c r="G77"/>
  <c r="F138"/>
  <c r="F117"/>
  <c r="L81"/>
  <c r="K142"/>
  <c r="M81"/>
  <c r="L142"/>
  <c r="L78"/>
  <c r="K139"/>
  <c r="G83"/>
  <c r="F124"/>
  <c r="G17" i="24"/>
  <c r="F16" i="5"/>
  <c r="H192" i="10"/>
  <c r="J201"/>
  <c r="I74" i="17"/>
  <c r="E194" i="10"/>
  <c r="G207"/>
  <c r="F80" i="17"/>
  <c r="K117" i="8"/>
  <c r="J61" i="10"/>
  <c r="AR113" i="22"/>
  <c r="J137" i="8"/>
  <c r="J84"/>
  <c r="AS69" i="23"/>
  <c r="F115" i="8"/>
  <c r="L77"/>
  <c r="AS104" i="23"/>
  <c r="K77" i="8"/>
  <c r="J138"/>
  <c r="E29" i="24"/>
  <c r="I316" i="10"/>
  <c r="G352"/>
  <c r="J85" i="8"/>
  <c r="I146"/>
  <c r="K85"/>
  <c r="J146"/>
  <c r="F141"/>
  <c r="G78"/>
  <c r="F119"/>
  <c r="K78"/>
  <c r="J119"/>
  <c r="F17" i="24"/>
  <c r="K83" i="8"/>
  <c r="J124"/>
  <c r="I49" i="10"/>
  <c r="H121" i="8"/>
  <c r="I315" i="10"/>
  <c r="I327"/>
  <c r="I339"/>
  <c r="I352"/>
  <c r="G20" i="24"/>
  <c r="E15"/>
  <c r="I364" i="10"/>
  <c r="H27"/>
  <c r="G139" i="11"/>
  <c r="H139"/>
  <c r="I139"/>
  <c r="J139"/>
  <c r="K139"/>
  <c r="F145" i="8"/>
  <c r="G49" i="10"/>
  <c r="G304"/>
  <c r="I340"/>
  <c r="I85" i="8"/>
  <c r="AS49" i="23"/>
  <c r="L121" i="8"/>
  <c r="K65" i="10"/>
  <c r="AR136" i="22"/>
  <c r="L83" i="10"/>
  <c r="K83"/>
  <c r="R83"/>
  <c r="J83"/>
  <c r="Q83"/>
  <c r="J120"/>
  <c r="J157"/>
  <c r="I83"/>
  <c r="P83"/>
  <c r="I120"/>
  <c r="I157"/>
  <c r="G83"/>
  <c r="H52"/>
  <c r="I52"/>
  <c r="H115" i="8"/>
  <c r="G19" i="10"/>
  <c r="G315"/>
  <c r="I328"/>
  <c r="G327"/>
  <c r="G339"/>
  <c r="G26" i="24"/>
  <c r="E26"/>
  <c r="F24"/>
  <c r="F193" i="10"/>
  <c r="K145" i="8"/>
  <c r="G316" i="10"/>
  <c r="G364"/>
  <c r="L123" i="8"/>
  <c r="G52" i="10"/>
  <c r="H53"/>
  <c r="G303"/>
  <c r="I351"/>
  <c r="G363"/>
  <c r="F31"/>
  <c r="G31"/>
  <c r="I31"/>
  <c r="Q65" i="17"/>
  <c r="P65"/>
  <c r="Q29"/>
  <c r="P29"/>
  <c r="F241" i="10"/>
  <c r="G241"/>
  <c r="L301"/>
  <c r="H203"/>
  <c r="G76" i="17"/>
  <c r="G28" i="24"/>
  <c r="G22"/>
  <c r="G28" i="10"/>
  <c r="J31"/>
  <c r="H363"/>
  <c r="I28" i="8"/>
  <c r="I68"/>
  <c r="Q33" i="17"/>
  <c r="P33"/>
  <c r="G128" i="11"/>
  <c r="H128"/>
  <c r="I128"/>
  <c r="J128"/>
  <c r="K128"/>
  <c r="H138" i="7"/>
  <c r="G137"/>
  <c r="G145" i="11"/>
  <c r="H145"/>
  <c r="I145"/>
  <c r="J145"/>
  <c r="G171"/>
  <c r="H171"/>
  <c r="I171"/>
  <c r="J171"/>
  <c r="K171"/>
  <c r="Q57" i="17"/>
  <c r="P57"/>
  <c r="L87" i="8"/>
  <c r="AS114" i="23"/>
  <c r="G130" i="11"/>
  <c r="H130"/>
  <c r="I130"/>
  <c r="K137" i="7"/>
  <c r="E137"/>
  <c r="I139"/>
  <c r="E139"/>
  <c r="H137"/>
  <c r="G168" i="11"/>
  <c r="H168"/>
  <c r="I168"/>
  <c r="J168"/>
  <c r="K168"/>
  <c r="G124"/>
  <c r="H124"/>
  <c r="Y171"/>
  <c r="Y62" i="17"/>
  <c r="K26" i="8"/>
  <c r="K66"/>
  <c r="L86"/>
  <c r="AS113" i="23"/>
  <c r="X149" i="11"/>
  <c r="Y149"/>
  <c r="X145"/>
  <c r="Y145"/>
  <c r="X141"/>
  <c r="X34" i="17"/>
  <c r="X127" i="11"/>
  <c r="X20" i="17"/>
  <c r="R129" i="11"/>
  <c r="F22" i="17"/>
  <c r="R165" i="11"/>
  <c r="F56" i="17"/>
  <c r="X137" i="11"/>
  <c r="Y137"/>
  <c r="Q41" i="17"/>
  <c r="P41"/>
  <c r="G140" i="11"/>
  <c r="H140"/>
  <c r="G132"/>
  <c r="H132"/>
  <c r="I132"/>
  <c r="G148"/>
  <c r="H148"/>
  <c r="I148"/>
  <c r="G141"/>
  <c r="H141"/>
  <c r="I141"/>
  <c r="J141"/>
  <c r="X133"/>
  <c r="Y133"/>
  <c r="X129"/>
  <c r="X22" i="17"/>
  <c r="X125" i="11"/>
  <c r="X18" i="17"/>
  <c r="X173" i="11"/>
  <c r="X169"/>
  <c r="X60" i="17"/>
  <c r="X165" i="11"/>
  <c r="Y165"/>
  <c r="Y135"/>
  <c r="Y28" i="17"/>
  <c r="Y175" i="11"/>
  <c r="M146"/>
  <c r="N146"/>
  <c r="O146"/>
  <c r="P146"/>
  <c r="Q146"/>
  <c r="Q24" i="17"/>
  <c r="P24"/>
  <c r="Y131" i="11"/>
  <c r="Y24" i="17"/>
  <c r="X24"/>
  <c r="Q42"/>
  <c r="P42"/>
  <c r="Y163" i="11"/>
  <c r="Y54" i="17"/>
  <c r="X54"/>
  <c r="M173" i="11"/>
  <c r="N173"/>
  <c r="Q46" i="17"/>
  <c r="P46"/>
  <c r="G152" i="11"/>
  <c r="H152"/>
  <c r="I152"/>
  <c r="J152"/>
  <c r="K152"/>
  <c r="G134"/>
  <c r="H134"/>
  <c r="I134"/>
  <c r="R166"/>
  <c r="F57" i="17"/>
  <c r="G150" i="11"/>
  <c r="H150"/>
  <c r="I150"/>
  <c r="G147"/>
  <c r="H147"/>
  <c r="I147"/>
  <c r="G163"/>
  <c r="H163"/>
  <c r="I163"/>
  <c r="G174"/>
  <c r="H174"/>
  <c r="I174"/>
  <c r="J174"/>
  <c r="K174"/>
  <c r="G166"/>
  <c r="H166"/>
  <c r="I166"/>
  <c r="G129"/>
  <c r="H129"/>
  <c r="I129"/>
  <c r="G153"/>
  <c r="H153"/>
  <c r="I153"/>
  <c r="J153"/>
  <c r="K153"/>
  <c r="G167"/>
  <c r="H167"/>
  <c r="I167"/>
  <c r="J167"/>
  <c r="K167"/>
  <c r="R124"/>
  <c r="F17" i="17"/>
  <c r="R148" i="11"/>
  <c r="F41" i="17"/>
  <c r="R145" i="11"/>
  <c r="F38" i="17"/>
  <c r="G126" i="11"/>
  <c r="G137"/>
  <c r="H137"/>
  <c r="G175"/>
  <c r="H175"/>
  <c r="I175"/>
  <c r="J175"/>
  <c r="K175"/>
  <c r="G172"/>
  <c r="H172"/>
  <c r="I172"/>
  <c r="R153"/>
  <c r="F46" i="17"/>
  <c r="G151" i="11"/>
  <c r="H151"/>
  <c r="I151"/>
  <c r="G173"/>
  <c r="H173"/>
  <c r="I173"/>
  <c r="J173"/>
  <c r="K173"/>
  <c r="R150"/>
  <c r="F43" i="17"/>
  <c r="R147" i="11"/>
  <c r="F40" i="17"/>
  <c r="R163" i="11"/>
  <c r="F54" i="17"/>
  <c r="Q62"/>
  <c r="P62"/>
  <c r="M30"/>
  <c r="Q30"/>
  <c r="P30"/>
  <c r="G146" i="11"/>
  <c r="H146"/>
  <c r="I146"/>
  <c r="Q21" i="17"/>
  <c r="P21"/>
  <c r="Q66"/>
  <c r="P66"/>
  <c r="M22"/>
  <c r="Q22"/>
  <c r="P22"/>
  <c r="M125" i="11"/>
  <c r="N125"/>
  <c r="O125"/>
  <c r="P125"/>
  <c r="Q125"/>
  <c r="W125"/>
  <c r="K18" i="17"/>
  <c r="L28" i="8"/>
  <c r="E39" i="3"/>
  <c r="J68" i="10"/>
  <c r="AR120" i="22"/>
  <c r="X28" i="17"/>
  <c r="G133" i="11"/>
  <c r="H133"/>
  <c r="I133"/>
  <c r="J133"/>
  <c r="K133"/>
  <c r="H47" i="10"/>
  <c r="H77" i="8"/>
  <c r="G138"/>
  <c r="H75"/>
  <c r="AS18" i="23"/>
  <c r="H83" i="8"/>
  <c r="G144"/>
  <c r="H85"/>
  <c r="AS28" i="23"/>
  <c r="H80" i="8"/>
  <c r="G141"/>
  <c r="H74"/>
  <c r="G115"/>
  <c r="F19" i="10"/>
  <c r="Q25" i="17"/>
  <c r="P25"/>
  <c r="I311" i="10"/>
  <c r="F266"/>
  <c r="G266"/>
  <c r="Q335"/>
  <c r="H81" i="8"/>
  <c r="AS24" i="23"/>
  <c r="I79" i="8"/>
  <c r="H120"/>
  <c r="G24" i="10"/>
  <c r="H76" i="8"/>
  <c r="G117"/>
  <c r="F61" i="10"/>
  <c r="AR37" i="22"/>
  <c r="I299" i="10"/>
  <c r="I192"/>
  <c r="E195"/>
  <c r="F257"/>
  <c r="G257"/>
  <c r="Q323"/>
  <c r="F30" i="24"/>
  <c r="G30"/>
  <c r="H82" i="8"/>
  <c r="G123"/>
  <c r="H84"/>
  <c r="G125"/>
  <c r="H78"/>
  <c r="AS21" i="23"/>
  <c r="Q26" i="17"/>
  <c r="P26"/>
  <c r="Y134" i="11"/>
  <c r="Z134"/>
  <c r="Y130"/>
  <c r="Y23" i="17"/>
  <c r="Y174" i="11"/>
  <c r="Z174"/>
  <c r="Y170"/>
  <c r="Y61" i="17"/>
  <c r="M132" i="11"/>
  <c r="S132"/>
  <c r="G25" i="17"/>
  <c r="S25"/>
  <c r="M172" i="11"/>
  <c r="N172"/>
  <c r="O172"/>
  <c r="P172"/>
  <c r="Q172"/>
  <c r="M169"/>
  <c r="N169"/>
  <c r="Q28" i="17"/>
  <c r="P28"/>
  <c r="Q20"/>
  <c r="P20"/>
  <c r="Y126" i="11"/>
  <c r="Y19" i="17"/>
  <c r="X19"/>
  <c r="M162" i="11"/>
  <c r="N162"/>
  <c r="O162"/>
  <c r="P162"/>
  <c r="Q162"/>
  <c r="R162"/>
  <c r="F53" i="17"/>
  <c r="Q36"/>
  <c r="P36"/>
  <c r="Y167" i="11"/>
  <c r="M54" i="17"/>
  <c r="Q54"/>
  <c r="P54"/>
  <c r="M43"/>
  <c r="Q43"/>
  <c r="M40"/>
  <c r="Q40"/>
  <c r="J26" i="8"/>
  <c r="J66"/>
  <c r="G170" i="11"/>
  <c r="H170"/>
  <c r="I170"/>
  <c r="J170"/>
  <c r="K170"/>
  <c r="G162"/>
  <c r="H162"/>
  <c r="I162"/>
  <c r="J162"/>
  <c r="R146"/>
  <c r="F39" i="17"/>
  <c r="Y151" i="11"/>
  <c r="Z151"/>
  <c r="Y143"/>
  <c r="Y36" i="17"/>
  <c r="Q32"/>
  <c r="P32"/>
  <c r="L141" i="8"/>
  <c r="H116"/>
  <c r="G20" i="10"/>
  <c r="AS39" i="23"/>
  <c r="H136" i="8"/>
  <c r="F194" i="10"/>
  <c r="E18" i="24"/>
  <c r="E30"/>
  <c r="I78" i="8"/>
  <c r="H119"/>
  <c r="G23" i="10"/>
  <c r="I76" i="8"/>
  <c r="F33" i="10"/>
  <c r="F27"/>
  <c r="G29"/>
  <c r="H31"/>
  <c r="I33"/>
  <c r="I27"/>
  <c r="J29"/>
  <c r="K32"/>
  <c r="K30"/>
  <c r="E26" i="3"/>
  <c r="H88" i="8"/>
  <c r="G129"/>
  <c r="H49" i="10"/>
  <c r="J86" i="8"/>
  <c r="I127"/>
  <c r="K88"/>
  <c r="J129"/>
  <c r="H79"/>
  <c r="G140"/>
  <c r="H87"/>
  <c r="G128"/>
  <c r="I77"/>
  <c r="H118"/>
  <c r="G62" i="10"/>
  <c r="AR57" i="22"/>
  <c r="Q58" i="17"/>
  <c r="P58"/>
  <c r="F29" i="10"/>
  <c r="G27"/>
  <c r="H29"/>
  <c r="K33"/>
  <c r="K27"/>
  <c r="H86" i="8"/>
  <c r="AS29" i="23"/>
  <c r="G211" i="10"/>
  <c r="F84" i="17"/>
  <c r="M86" i="8"/>
  <c r="AS134" i="23"/>
  <c r="G88" i="8"/>
  <c r="F129"/>
  <c r="K121"/>
  <c r="J25" i="10"/>
  <c r="L139" i="8"/>
  <c r="M148" i="11"/>
  <c r="S148"/>
  <c r="G41" i="17"/>
  <c r="Q38"/>
  <c r="P38"/>
  <c r="Q34"/>
  <c r="P34"/>
  <c r="J141" i="8"/>
  <c r="F116"/>
  <c r="AS126" i="23"/>
  <c r="K141" i="8"/>
  <c r="AS47" i="23"/>
  <c r="L126" i="8"/>
  <c r="K70" i="10"/>
  <c r="AR141" i="22"/>
  <c r="K123" i="8"/>
  <c r="H144"/>
  <c r="L146"/>
  <c r="AS112" i="23"/>
  <c r="K143" i="8"/>
  <c r="J121"/>
  <c r="I25" i="10"/>
  <c r="Y139" i="11"/>
  <c r="Z139"/>
  <c r="X32" i="17"/>
  <c r="Y172" i="11"/>
  <c r="Y63" i="17"/>
  <c r="X63"/>
  <c r="Y164" i="11"/>
  <c r="Y55" i="17"/>
  <c r="X55"/>
  <c r="M137" i="11"/>
  <c r="N137"/>
  <c r="O137"/>
  <c r="P137"/>
  <c r="Q137"/>
  <c r="R137"/>
  <c r="F30" i="17"/>
  <c r="Y136" i="11"/>
  <c r="Y29" i="17"/>
  <c r="X29"/>
  <c r="Y168" i="11"/>
  <c r="Z168"/>
  <c r="X59" i="17"/>
  <c r="R154" i="11"/>
  <c r="F47" i="17"/>
  <c r="M154" i="11"/>
  <c r="N154"/>
  <c r="O154"/>
  <c r="P154"/>
  <c r="Q154"/>
  <c r="R140"/>
  <c r="F33" i="17"/>
  <c r="M140" i="11"/>
  <c r="S140"/>
  <c r="G33" i="17"/>
  <c r="Q59"/>
  <c r="P59"/>
  <c r="Y147" i="11"/>
  <c r="Z147"/>
  <c r="AA147"/>
  <c r="X40" i="17"/>
  <c r="L88" i="8"/>
  <c r="K129"/>
  <c r="I86"/>
  <c r="H127"/>
  <c r="M165" i="11"/>
  <c r="N165"/>
  <c r="O165"/>
  <c r="P165"/>
  <c r="Q165"/>
  <c r="M63" i="17"/>
  <c r="Q63"/>
  <c r="P63"/>
  <c r="G142" i="11"/>
  <c r="H142"/>
  <c r="I142"/>
  <c r="J142"/>
  <c r="K142"/>
  <c r="M19" i="17"/>
  <c r="Q19"/>
  <c r="P19"/>
  <c r="G155" i="11"/>
  <c r="H155"/>
  <c r="I155"/>
  <c r="J155"/>
  <c r="K155"/>
  <c r="Q23" i="17"/>
  <c r="P23"/>
  <c r="H145" i="8"/>
  <c r="R125" i="11"/>
  <c r="F18" i="17"/>
  <c r="X62"/>
  <c r="K87" i="8"/>
  <c r="J128"/>
  <c r="X66" i="17"/>
  <c r="M129" i="11"/>
  <c r="N129"/>
  <c r="O129"/>
  <c r="P129"/>
  <c r="Q129"/>
  <c r="M47" i="17"/>
  <c r="Q47"/>
  <c r="P47"/>
  <c r="M150" i="11"/>
  <c r="X65" i="17"/>
  <c r="X61"/>
  <c r="R169" i="11"/>
  <c r="F60" i="17"/>
  <c r="X44"/>
  <c r="R172" i="11"/>
  <c r="F63" i="17"/>
  <c r="X27"/>
  <c r="G169" i="11"/>
  <c r="H169"/>
  <c r="I169"/>
  <c r="J169"/>
  <c r="X23" i="17"/>
  <c r="R173" i="11"/>
  <c r="F64" i="17"/>
  <c r="M44"/>
  <c r="Q44"/>
  <c r="P44"/>
  <c r="AS38" i="23"/>
  <c r="H135" i="8"/>
  <c r="K13" i="10"/>
  <c r="L112"/>
  <c r="Q56" i="17"/>
  <c r="P56"/>
  <c r="Q60"/>
  <c r="P60"/>
  <c r="M124" i="11"/>
  <c r="N124"/>
  <c r="O124"/>
  <c r="P124"/>
  <c r="Q124"/>
  <c r="Y154"/>
  <c r="Y47" i="17"/>
  <c r="Y138" i="11"/>
  <c r="Z138"/>
  <c r="Z31" i="17"/>
  <c r="M166" i="11"/>
  <c r="N166"/>
  <c r="O166"/>
  <c r="P166"/>
  <c r="Q166"/>
  <c r="Q39" i="17"/>
  <c r="P39"/>
  <c r="AS68" i="23"/>
  <c r="J144" i="8"/>
  <c r="AS89" i="23"/>
  <c r="I144" i="8"/>
  <c r="M127" i="11"/>
  <c r="S127"/>
  <c r="G20" i="17"/>
  <c r="R127" i="11"/>
  <c r="F20" i="17"/>
  <c r="M138" i="11"/>
  <c r="R138"/>
  <c r="F31" i="17"/>
  <c r="M168" i="11"/>
  <c r="S168"/>
  <c r="G59" i="17"/>
  <c r="R168" i="11"/>
  <c r="F59" i="17"/>
  <c r="R164" i="11"/>
  <c r="F55" i="17"/>
  <c r="M164" i="11"/>
  <c r="K311" i="10"/>
  <c r="H141" i="8"/>
  <c r="H64" i="10"/>
  <c r="AR78" i="22"/>
  <c r="AS128" i="23"/>
  <c r="K63" i="10"/>
  <c r="AR134" i="22"/>
  <c r="AS44" i="23"/>
  <c r="F144" i="8"/>
  <c r="H24" i="10"/>
  <c r="G86" i="8"/>
  <c r="F127"/>
  <c r="R132" i="11"/>
  <c r="F25" i="17"/>
  <c r="H28" i="8"/>
  <c r="E19" i="3"/>
  <c r="J39" i="10"/>
  <c r="Y150" i="11"/>
  <c r="Z150"/>
  <c r="Y142"/>
  <c r="Y35" i="17"/>
  <c r="I60" i="10"/>
  <c r="AR93" i="22"/>
  <c r="M145" i="11"/>
  <c r="M64" i="17"/>
  <c r="Q64"/>
  <c r="P64"/>
  <c r="G138" i="11"/>
  <c r="H138"/>
  <c r="I138"/>
  <c r="J87" i="8"/>
  <c r="I148"/>
  <c r="F27"/>
  <c r="F17" i="5"/>
  <c r="L27" i="8"/>
  <c r="G165" i="11"/>
  <c r="H165"/>
  <c r="I165"/>
  <c r="Y146"/>
  <c r="Z146"/>
  <c r="Z39" i="17"/>
  <c r="Q27"/>
  <c r="P27"/>
  <c r="I63" i="10"/>
  <c r="AR96" i="22"/>
  <c r="K60" i="10"/>
  <c r="AR131" i="22"/>
  <c r="X36" i="17"/>
  <c r="AS124" i="23"/>
  <c r="L124" i="8"/>
  <c r="J139"/>
  <c r="AS84" i="23"/>
  <c r="I123" i="8"/>
  <c r="Q18" i="17"/>
  <c r="P18"/>
  <c r="AS123" i="23"/>
  <c r="AS62"/>
  <c r="F139" i="8"/>
  <c r="AS67" i="23"/>
  <c r="I118" i="8"/>
  <c r="H62" i="10"/>
  <c r="AR76" i="22"/>
  <c r="K146" i="8"/>
  <c r="S300" i="10"/>
  <c r="AS48" i="23"/>
  <c r="O299" i="10"/>
  <c r="L144" i="8"/>
  <c r="J136"/>
  <c r="I121"/>
  <c r="H65" i="10"/>
  <c r="AR79" i="22"/>
  <c r="K144" i="8"/>
  <c r="AS81" i="23"/>
  <c r="J300" i="10"/>
  <c r="R300"/>
  <c r="K118"/>
  <c r="K155"/>
  <c r="S81"/>
  <c r="L118"/>
  <c r="L155"/>
  <c r="J123" i="8"/>
  <c r="AS63" i="23"/>
  <c r="J240" i="10"/>
  <c r="H300"/>
  <c r="K23"/>
  <c r="AS106" i="23"/>
  <c r="M299" i="10"/>
  <c r="Y155" i="11"/>
  <c r="L125" i="8"/>
  <c r="P299" i="10"/>
  <c r="K299"/>
  <c r="F146" i="8"/>
  <c r="L138"/>
  <c r="F137"/>
  <c r="I141"/>
  <c r="AS125" i="23"/>
  <c r="F122" i="8"/>
  <c r="AS110" i="23"/>
  <c r="K116" i="8"/>
  <c r="J20" i="10"/>
  <c r="Q48" i="17"/>
  <c r="P48"/>
  <c r="L311" i="10"/>
  <c r="Q35" i="17"/>
  <c r="P35"/>
  <c r="L136" i="8"/>
  <c r="S301" i="10"/>
  <c r="I240"/>
  <c r="G300"/>
  <c r="K300"/>
  <c r="O300"/>
  <c r="J126" i="8"/>
  <c r="I70" i="10"/>
  <c r="AR103" i="22"/>
  <c r="P311" i="10"/>
  <c r="M311"/>
  <c r="S299"/>
  <c r="I145" i="8"/>
  <c r="L300" i="10"/>
  <c r="Q300"/>
  <c r="N300"/>
  <c r="AS82" i="23"/>
  <c r="R311" i="10"/>
  <c r="Q311"/>
  <c r="K137" i="8"/>
  <c r="K240" i="10"/>
  <c r="I300"/>
  <c r="H240"/>
  <c r="F300"/>
  <c r="P300"/>
  <c r="J122" i="8"/>
  <c r="F135"/>
  <c r="I248" i="10"/>
  <c r="G311"/>
  <c r="L248"/>
  <c r="F118" i="8"/>
  <c r="AS127" i="23"/>
  <c r="Q37" i="17"/>
  <c r="P37"/>
  <c r="AS91" i="23"/>
  <c r="AS87"/>
  <c r="AS103"/>
  <c r="K125" i="8"/>
  <c r="J117"/>
  <c r="I21" i="10"/>
  <c r="L120" i="8"/>
  <c r="I125"/>
  <c r="AS70" i="23"/>
  <c r="M130" i="11"/>
  <c r="R130"/>
  <c r="F23" i="17"/>
  <c r="I23" i="10"/>
  <c r="Q53" i="17"/>
  <c r="J145" i="8"/>
  <c r="I13" i="10"/>
  <c r="J110"/>
  <c r="AS130" i="23"/>
  <c r="L122" i="8"/>
  <c r="J135"/>
  <c r="K20" i="10"/>
  <c r="F120" i="8"/>
  <c r="L117"/>
  <c r="K21" i="10"/>
  <c r="AS129" i="23"/>
  <c r="H146" i="8"/>
  <c r="AS60" i="23"/>
  <c r="I124" i="11"/>
  <c r="I164"/>
  <c r="X64" i="17"/>
  <c r="Y173" i="11"/>
  <c r="X45" i="17"/>
  <c r="Y152" i="11"/>
  <c r="X33" i="17"/>
  <c r="Y140" i="11"/>
  <c r="N301" i="10"/>
  <c r="I115" i="8"/>
  <c r="L145"/>
  <c r="I239" i="10"/>
  <c r="G299"/>
  <c r="H239"/>
  <c r="F299"/>
  <c r="L299"/>
  <c r="Q299"/>
  <c r="K136" i="8"/>
  <c r="K119"/>
  <c r="L143"/>
  <c r="F123"/>
  <c r="AS111" i="23"/>
  <c r="Q61" i="17"/>
  <c r="P61"/>
  <c r="H241" i="10"/>
  <c r="F301"/>
  <c r="K120" i="8"/>
  <c r="I135"/>
  <c r="J239" i="10"/>
  <c r="H299"/>
  <c r="R299"/>
  <c r="AS105" i="23"/>
  <c r="J299" i="10"/>
  <c r="N299"/>
  <c r="L239"/>
  <c r="H63"/>
  <c r="AR77" i="22"/>
  <c r="H23" i="10"/>
  <c r="I139" i="8"/>
  <c r="J143"/>
  <c r="H123"/>
  <c r="I137"/>
  <c r="I116"/>
  <c r="AS46" i="23"/>
  <c r="H126" i="8"/>
  <c r="G70" i="10"/>
  <c r="AR65" i="22"/>
  <c r="F125" i="8"/>
  <c r="AS64" i="23"/>
  <c r="AS51"/>
  <c r="H148" i="8"/>
  <c r="K141" i="11"/>
  <c r="J135"/>
  <c r="K135"/>
  <c r="J132"/>
  <c r="K132"/>
  <c r="I127"/>
  <c r="J127"/>
  <c r="K127"/>
  <c r="R149"/>
  <c r="F42" i="17"/>
  <c r="M149" i="11"/>
  <c r="K145"/>
  <c r="I144"/>
  <c r="M134"/>
  <c r="R134"/>
  <c r="F27" i="17"/>
  <c r="J150" i="11"/>
  <c r="K150"/>
  <c r="J149"/>
  <c r="I140"/>
  <c r="J140"/>
  <c r="K140"/>
  <c r="Y148"/>
  <c r="X41" i="17"/>
  <c r="M151" i="11"/>
  <c r="R151"/>
  <c r="F44" i="17"/>
  <c r="R144" i="11"/>
  <c r="F37" i="17"/>
  <c r="M144" i="11"/>
  <c r="M141"/>
  <c r="R141"/>
  <c r="F34" i="17"/>
  <c r="X38"/>
  <c r="Y128" i="11"/>
  <c r="Y21" i="17"/>
  <c r="X21"/>
  <c r="R135" i="11"/>
  <c r="F28" i="17"/>
  <c r="M135" i="11"/>
  <c r="I20" i="10"/>
  <c r="J125" i="8"/>
  <c r="I126"/>
  <c r="H70" i="10"/>
  <c r="AR84" i="22"/>
  <c r="F121" i="8"/>
  <c r="J70" i="10"/>
  <c r="AR122" i="22"/>
  <c r="F13" i="10"/>
  <c r="G111"/>
  <c r="G13"/>
  <c r="H110"/>
  <c r="M147" i="11"/>
  <c r="M163"/>
  <c r="N163"/>
  <c r="O163"/>
  <c r="P163"/>
  <c r="Q163"/>
  <c r="J118" i="8"/>
  <c r="H13" i="10"/>
  <c r="I111"/>
  <c r="Q55" i="17"/>
  <c r="P55"/>
  <c r="J13" i="10"/>
  <c r="K110"/>
  <c r="Q31" i="17"/>
  <c r="P31"/>
  <c r="M153" i="11"/>
  <c r="Q45" i="17"/>
  <c r="P45"/>
  <c r="L115" i="8"/>
  <c r="Q17" i="17"/>
  <c r="Z175" i="11"/>
  <c r="Y66" i="17"/>
  <c r="Y57"/>
  <c r="Z166" i="11"/>
  <c r="X17" i="17"/>
  <c r="Y124" i="11"/>
  <c r="R133"/>
  <c r="F26" i="17"/>
  <c r="M133" i="11"/>
  <c r="R126"/>
  <c r="F19" i="17"/>
  <c r="M126" i="11"/>
  <c r="N126"/>
  <c r="O126"/>
  <c r="P126"/>
  <c r="Q126"/>
  <c r="R174"/>
  <c r="F65" i="17"/>
  <c r="R65"/>
  <c r="M174" i="11"/>
  <c r="R167"/>
  <c r="F58" i="17"/>
  <c r="M167" i="11"/>
  <c r="H126"/>
  <c r="X46" i="17"/>
  <c r="Y153" i="11"/>
  <c r="Y144"/>
  <c r="X37" i="17"/>
  <c r="R143" i="11"/>
  <c r="F36" i="17"/>
  <c r="R36"/>
  <c r="M143" i="11"/>
  <c r="M175"/>
  <c r="R175"/>
  <c r="F66" i="17"/>
  <c r="R171" i="11"/>
  <c r="F62" i="17"/>
  <c r="M171" i="11"/>
  <c r="L147" i="8"/>
  <c r="X25" i="17"/>
  <c r="Y132" i="11"/>
  <c r="M155"/>
  <c r="R155"/>
  <c r="F48" i="17"/>
  <c r="R139" i="11"/>
  <c r="F32" i="17"/>
  <c r="R32"/>
  <c r="M139" i="11"/>
  <c r="R131"/>
  <c r="F24" i="17"/>
  <c r="M131" i="11"/>
  <c r="M128"/>
  <c r="R128"/>
  <c r="F21" i="17"/>
  <c r="R21"/>
  <c r="O173" i="11"/>
  <c r="H154"/>
  <c r="Y129"/>
  <c r="X53" i="17"/>
  <c r="Y162" i="11"/>
  <c r="R152"/>
  <c r="F45" i="17"/>
  <c r="M152" i="11"/>
  <c r="R142"/>
  <c r="F35" i="17"/>
  <c r="M142" i="11"/>
  <c r="M136"/>
  <c r="R136"/>
  <c r="F29" i="17"/>
  <c r="R170" i="11"/>
  <c r="F61" i="17"/>
  <c r="M170" i="11"/>
  <c r="K22" i="10"/>
  <c r="S311"/>
  <c r="H248"/>
  <c r="F311"/>
  <c r="AS101" i="23"/>
  <c r="AS83"/>
  <c r="I140" i="8"/>
  <c r="H142"/>
  <c r="N311" i="10"/>
  <c r="J311"/>
  <c r="J248"/>
  <c r="H311"/>
  <c r="O311"/>
  <c r="J115" i="8"/>
  <c r="K115"/>
  <c r="AS45" i="23"/>
  <c r="H165" i="10"/>
  <c r="X57" i="17"/>
  <c r="H21" i="10"/>
  <c r="H61"/>
  <c r="S91"/>
  <c r="L128"/>
  <c r="L165"/>
  <c r="K128"/>
  <c r="K165"/>
  <c r="G65"/>
  <c r="AR60" i="22"/>
  <c r="G25" i="10"/>
  <c r="I155"/>
  <c r="G165"/>
  <c r="K120"/>
  <c r="K157"/>
  <c r="S83"/>
  <c r="L120"/>
  <c r="L157"/>
  <c r="K124"/>
  <c r="K161"/>
  <c r="S87"/>
  <c r="L124"/>
  <c r="L161"/>
  <c r="K62"/>
  <c r="J120" i="8"/>
  <c r="AS61" i="23"/>
  <c r="L135" i="8"/>
  <c r="K128"/>
  <c r="J140"/>
  <c r="G155" i="10"/>
  <c r="O81"/>
  <c r="H118"/>
  <c r="H155"/>
  <c r="O83"/>
  <c r="H120"/>
  <c r="H157"/>
  <c r="N83"/>
  <c r="G120"/>
  <c r="G157"/>
  <c r="K25"/>
  <c r="V125" i="11"/>
  <c r="J18" i="17"/>
  <c r="V18"/>
  <c r="G59" i="10"/>
  <c r="K118" i="8"/>
  <c r="J22" i="10"/>
  <c r="K138" i="8"/>
  <c r="AS66" i="23"/>
  <c r="J21" i="10"/>
  <c r="I142" i="8"/>
  <c r="K122"/>
  <c r="J66" i="10"/>
  <c r="AR118" i="22"/>
  <c r="AS108" i="23"/>
  <c r="H66" i="10"/>
  <c r="AR80" i="22"/>
  <c r="F249" i="10"/>
  <c r="G249"/>
  <c r="G193"/>
  <c r="R29" i="17"/>
  <c r="S150" i="11"/>
  <c r="G43" i="17"/>
  <c r="S43"/>
  <c r="Z130" i="11"/>
  <c r="AA130"/>
  <c r="R46" i="17"/>
  <c r="Z164" i="11"/>
  <c r="Z55" i="17"/>
  <c r="Y169" i="11"/>
  <c r="Z169"/>
  <c r="R57" i="17"/>
  <c r="AD57"/>
  <c r="J111"/>
  <c r="J113"/>
  <c r="X56"/>
  <c r="N335" i="10"/>
  <c r="R301"/>
  <c r="O301"/>
  <c r="K241"/>
  <c r="I301"/>
  <c r="K335"/>
  <c r="S147" i="11"/>
  <c r="G40" i="17"/>
  <c r="S40"/>
  <c r="Q301" i="10"/>
  <c r="J301"/>
  <c r="I241"/>
  <c r="G301"/>
  <c r="J88" i="8"/>
  <c r="AS73" i="23"/>
  <c r="K301" i="10"/>
  <c r="M301"/>
  <c r="J241"/>
  <c r="H301"/>
  <c r="K148" i="8"/>
  <c r="P301" i="10"/>
  <c r="K67"/>
  <c r="AR138" i="22"/>
  <c r="G68" i="10"/>
  <c r="AR63" i="22"/>
  <c r="Y141" i="11"/>
  <c r="Z141"/>
  <c r="X30" i="17"/>
  <c r="Z171" i="11"/>
  <c r="AA171"/>
  <c r="R58" i="17"/>
  <c r="AD58"/>
  <c r="K111"/>
  <c r="K114"/>
  <c r="Z131" i="11"/>
  <c r="AA131"/>
  <c r="AA24" i="17"/>
  <c r="Y125" i="11"/>
  <c r="Y18" i="17"/>
  <c r="F21" i="10"/>
  <c r="Z135" i="11"/>
  <c r="AA135"/>
  <c r="I66" i="10"/>
  <c r="AR99" i="22"/>
  <c r="R33" i="17"/>
  <c r="S33"/>
  <c r="S41"/>
  <c r="R20"/>
  <c r="AD20"/>
  <c r="N132" i="11"/>
  <c r="T132"/>
  <c r="H25" i="17"/>
  <c r="T25"/>
  <c r="Y27"/>
  <c r="U125" i="11"/>
  <c r="I18" i="17"/>
  <c r="U18"/>
  <c r="T125" i="11"/>
  <c r="H18" i="17"/>
  <c r="S154" i="11"/>
  <c r="G47" i="17"/>
  <c r="S47"/>
  <c r="AE47"/>
  <c r="R24"/>
  <c r="AD24"/>
  <c r="R53"/>
  <c r="AD53"/>
  <c r="F111"/>
  <c r="F113"/>
  <c r="R41"/>
  <c r="AD41"/>
  <c r="I44" i="10"/>
  <c r="X42" i="17"/>
  <c r="L335" i="10"/>
  <c r="I69"/>
  <c r="AR102" i="22"/>
  <c r="H43" i="10"/>
  <c r="S146" i="11"/>
  <c r="G39" i="17"/>
  <c r="S39"/>
  <c r="K69" i="10"/>
  <c r="AR140" i="22"/>
  <c r="I67" i="10"/>
  <c r="AR100" i="22"/>
  <c r="K266" i="10"/>
  <c r="I335"/>
  <c r="M335"/>
  <c r="O335"/>
  <c r="K68"/>
  <c r="AR139" i="22"/>
  <c r="N168" i="11"/>
  <c r="O168"/>
  <c r="R66" i="17"/>
  <c r="AD66"/>
  <c r="S111"/>
  <c r="S113"/>
  <c r="R335" i="10"/>
  <c r="S335"/>
  <c r="S173" i="11"/>
  <c r="G64" i="17"/>
  <c r="S64"/>
  <c r="G67" i="10"/>
  <c r="AR62" i="22"/>
  <c r="X26" i="17"/>
  <c r="H69" i="10"/>
  <c r="AR83" i="22"/>
  <c r="J335" i="10"/>
  <c r="J72"/>
  <c r="AR124" i="22"/>
  <c r="T173" i="11"/>
  <c r="H64" i="17"/>
  <c r="T64"/>
  <c r="I266" i="10"/>
  <c r="G335"/>
  <c r="R42" i="17"/>
  <c r="J69" i="10"/>
  <c r="AR121" i="22"/>
  <c r="J266" i="10"/>
  <c r="H335"/>
  <c r="H67"/>
  <c r="AR81" i="22"/>
  <c r="H39" i="10"/>
  <c r="Y127" i="11"/>
  <c r="K66" i="10"/>
  <c r="AR137" i="22"/>
  <c r="Y65" i="17"/>
  <c r="R62"/>
  <c r="AD62"/>
  <c r="O111"/>
  <c r="S153" i="11"/>
  <c r="G46" i="17"/>
  <c r="S46"/>
  <c r="S172" i="11"/>
  <c r="G63" i="17"/>
  <c r="S63"/>
  <c r="AE63"/>
  <c r="P123"/>
  <c r="Y44"/>
  <c r="Z163" i="11"/>
  <c r="Z54" i="17"/>
  <c r="S125" i="11"/>
  <c r="G18" i="17"/>
  <c r="S18"/>
  <c r="AD65"/>
  <c r="R111"/>
  <c r="J257" i="10"/>
  <c r="H323"/>
  <c r="G64"/>
  <c r="AR59" i="22"/>
  <c r="AS31" i="23"/>
  <c r="I72" i="10"/>
  <c r="AR105" i="22"/>
  <c r="G71" i="10"/>
  <c r="AR66" i="22"/>
  <c r="R64" i="17"/>
  <c r="AD64"/>
  <c r="Q111"/>
  <c r="Q113"/>
  <c r="K257" i="10"/>
  <c r="I323"/>
  <c r="Z142" i="11"/>
  <c r="AA142"/>
  <c r="S129"/>
  <c r="G22" i="17"/>
  <c r="S22"/>
  <c r="R323" i="10"/>
  <c r="P335"/>
  <c r="Y40" i="17"/>
  <c r="AS26" i="23"/>
  <c r="H266" i="10"/>
  <c r="F335"/>
  <c r="H68"/>
  <c r="AR82" i="22"/>
  <c r="J73" i="10"/>
  <c r="AR125" i="22"/>
  <c r="R25" i="17"/>
  <c r="AD25"/>
  <c r="H139" i="8"/>
  <c r="G43" i="10"/>
  <c r="AS43" i="23"/>
  <c r="F73" i="10"/>
  <c r="AR49" i="22"/>
  <c r="H71" i="10"/>
  <c r="AR85" i="22"/>
  <c r="I73" i="10"/>
  <c r="AR106" i="22"/>
  <c r="G69" i="10"/>
  <c r="AR64" i="22"/>
  <c r="AD29" i="17"/>
  <c r="Z170" i="11"/>
  <c r="AA170"/>
  <c r="Y39" i="17"/>
  <c r="AD32"/>
  <c r="R26"/>
  <c r="AD26"/>
  <c r="G116" i="8"/>
  <c r="F60" i="10"/>
  <c r="AR36" i="22"/>
  <c r="G135" i="8"/>
  <c r="F39" i="10"/>
  <c r="K127" i="8"/>
  <c r="J71" i="10"/>
  <c r="AR123" i="22"/>
  <c r="R54" i="17"/>
  <c r="AD54"/>
  <c r="G111"/>
  <c r="G117"/>
  <c r="R28"/>
  <c r="AD28"/>
  <c r="F67" i="10"/>
  <c r="AR43" i="22"/>
  <c r="K86" i="8"/>
  <c r="J127"/>
  <c r="I71" i="10"/>
  <c r="AR104" i="22"/>
  <c r="G124" i="8"/>
  <c r="F68" i="10"/>
  <c r="AR44" i="22"/>
  <c r="S20" i="17"/>
  <c r="I68" i="10"/>
  <c r="AR101" i="22"/>
  <c r="G72" i="10"/>
  <c r="AR67" i="22"/>
  <c r="J67" i="10"/>
  <c r="AR119" i="22"/>
  <c r="F72" i="10"/>
  <c r="AR48" i="22"/>
  <c r="F69" i="10"/>
  <c r="AR45" i="22"/>
  <c r="Z40" i="17"/>
  <c r="L68" i="8"/>
  <c r="M88"/>
  <c r="J112" i="10"/>
  <c r="R18" i="17"/>
  <c r="AD18"/>
  <c r="S166" i="11"/>
  <c r="G57" i="17"/>
  <c r="S57"/>
  <c r="AE57"/>
  <c r="J123"/>
  <c r="K39" i="10"/>
  <c r="R30" i="17"/>
  <c r="Z143" i="11"/>
  <c r="AA143"/>
  <c r="AA36" i="17"/>
  <c r="Z126" i="11"/>
  <c r="Z19" i="17"/>
  <c r="J323" i="10"/>
  <c r="L323"/>
  <c r="N323"/>
  <c r="I257"/>
  <c r="G323"/>
  <c r="AD36" i="17"/>
  <c r="H257" i="10"/>
  <c r="F323"/>
  <c r="S323"/>
  <c r="P323"/>
  <c r="R34" i="17"/>
  <c r="AD34"/>
  <c r="R39"/>
  <c r="AD39"/>
  <c r="O323" i="10"/>
  <c r="M323"/>
  <c r="K323"/>
  <c r="K40"/>
  <c r="AS19" i="23"/>
  <c r="H140" i="8"/>
  <c r="G44" i="10"/>
  <c r="G63"/>
  <c r="AR58" i="22"/>
  <c r="AS94" i="23"/>
  <c r="J149" i="8"/>
  <c r="AS23" i="23"/>
  <c r="AS25"/>
  <c r="AS20"/>
  <c r="G143" i="8"/>
  <c r="G118"/>
  <c r="R61" i="17"/>
  <c r="AD61"/>
  <c r="N111"/>
  <c r="K149" i="8"/>
  <c r="G121"/>
  <c r="AS42" i="23"/>
  <c r="AS17"/>
  <c r="G126" i="8"/>
  <c r="F70" i="10"/>
  <c r="AR46" i="22"/>
  <c r="S163" i="11"/>
  <c r="G54" i="17"/>
  <c r="S54"/>
  <c r="AE54"/>
  <c r="G123"/>
  <c r="G130"/>
  <c r="J111" i="10"/>
  <c r="P111"/>
  <c r="I148"/>
  <c r="I185"/>
  <c r="I231"/>
  <c r="H104" i="17"/>
  <c r="T163" i="11"/>
  <c r="H54" i="17"/>
  <c r="T54"/>
  <c r="G142" i="8"/>
  <c r="G145"/>
  <c r="G146"/>
  <c r="AA146" i="11"/>
  <c r="AA39" i="17"/>
  <c r="AS27" i="23"/>
  <c r="I112" i="10"/>
  <c r="Z24" i="17"/>
  <c r="R37"/>
  <c r="AD37"/>
  <c r="AS115" i="23"/>
  <c r="G136" i="8"/>
  <c r="F40" i="10"/>
  <c r="G66"/>
  <c r="AR61" i="22"/>
  <c r="G137" i="8"/>
  <c r="F41" i="10"/>
  <c r="G122" i="8"/>
  <c r="F66" i="10"/>
  <c r="AR42" i="22"/>
  <c r="G139" i="8"/>
  <c r="F43" i="10"/>
  <c r="G119" i="8"/>
  <c r="F63" i="10"/>
  <c r="AR39" i="22"/>
  <c r="I45" i="10"/>
  <c r="J192"/>
  <c r="K201"/>
  <c r="J74" i="17"/>
  <c r="F275" i="10"/>
  <c r="G275"/>
  <c r="K45"/>
  <c r="F195"/>
  <c r="F242"/>
  <c r="G110"/>
  <c r="N110"/>
  <c r="G147"/>
  <c r="G184"/>
  <c r="G230"/>
  <c r="F103" i="17"/>
  <c r="G112" i="10"/>
  <c r="W18" i="17"/>
  <c r="Z154" i="11"/>
  <c r="AA154"/>
  <c r="AA47" i="17"/>
  <c r="R60"/>
  <c r="AD60"/>
  <c r="M111"/>
  <c r="P43"/>
  <c r="P40"/>
  <c r="R40"/>
  <c r="AD40"/>
  <c r="G22" i="10"/>
  <c r="S162" i="11"/>
  <c r="G53" i="17"/>
  <c r="S53"/>
  <c r="N153" i="11"/>
  <c r="T153"/>
  <c r="H46" i="17"/>
  <c r="T46"/>
  <c r="G127" i="8"/>
  <c r="F71" i="10"/>
  <c r="AR47" i="22"/>
  <c r="N147" i="11"/>
  <c r="O147"/>
  <c r="P147"/>
  <c r="Q147"/>
  <c r="R22" i="17"/>
  <c r="AD22"/>
  <c r="F59" i="10"/>
  <c r="AR35" i="22"/>
  <c r="G147" i="8"/>
  <c r="T162" i="11"/>
  <c r="H53" i="17"/>
  <c r="T53"/>
  <c r="Y59"/>
  <c r="AS41" i="23"/>
  <c r="Y58" i="17"/>
  <c r="Z167" i="11"/>
  <c r="AS71" i="23"/>
  <c r="F149" i="8"/>
  <c r="I147"/>
  <c r="J148"/>
  <c r="R44" i="17"/>
  <c r="AD44"/>
  <c r="AS93" i="23"/>
  <c r="G148" i="8"/>
  <c r="L127"/>
  <c r="K71" i="10"/>
  <c r="AR142" i="22"/>
  <c r="J65" i="10"/>
  <c r="AR117" i="22"/>
  <c r="G60" i="10"/>
  <c r="AR55" i="22"/>
  <c r="AS30" i="23"/>
  <c r="D37" i="24"/>
  <c r="D39"/>
  <c r="J62" i="10"/>
  <c r="AR114" i="22"/>
  <c r="AD21" i="17"/>
  <c r="K147" i="8"/>
  <c r="I110" i="10"/>
  <c r="P110"/>
  <c r="I147"/>
  <c r="I184"/>
  <c r="I230"/>
  <c r="H103" i="17"/>
  <c r="N150" i="11"/>
  <c r="O150"/>
  <c r="R38" i="17"/>
  <c r="AD38"/>
  <c r="U166" i="11"/>
  <c r="I57" i="17"/>
  <c r="U57"/>
  <c r="AS22" i="23"/>
  <c r="H138" i="8"/>
  <c r="G42" i="10"/>
  <c r="H117" i="8"/>
  <c r="H137"/>
  <c r="G41" i="10"/>
  <c r="G194"/>
  <c r="H207"/>
  <c r="G80" i="17"/>
  <c r="F250" i="10"/>
  <c r="G250"/>
  <c r="G149" i="8"/>
  <c r="I65" i="10"/>
  <c r="AR98" i="22"/>
  <c r="AS40" i="23"/>
  <c r="L241" i="10"/>
  <c r="R56" i="17"/>
  <c r="AD56"/>
  <c r="I111"/>
  <c r="G120" i="8"/>
  <c r="F24" i="10"/>
  <c r="L111"/>
  <c r="L110"/>
  <c r="R110"/>
  <c r="R63" i="17"/>
  <c r="AD63"/>
  <c r="P111"/>
  <c r="P114"/>
  <c r="N140" i="11"/>
  <c r="AA168"/>
  <c r="AB168"/>
  <c r="Z59" i="17"/>
  <c r="Z172" i="11"/>
  <c r="AA172"/>
  <c r="S169"/>
  <c r="G60" i="17"/>
  <c r="S60"/>
  <c r="AS72" i="23"/>
  <c r="N127" i="11"/>
  <c r="Y43" i="17"/>
  <c r="AS50" i="23"/>
  <c r="S137" i="11"/>
  <c r="G30" i="17"/>
  <c r="S30"/>
  <c r="I128" i="8"/>
  <c r="H72" i="10"/>
  <c r="AR86" i="22"/>
  <c r="H147" i="8"/>
  <c r="N148" i="11"/>
  <c r="Y31" i="17"/>
  <c r="R48"/>
  <c r="AD48"/>
  <c r="Y32"/>
  <c r="S59"/>
  <c r="R43"/>
  <c r="AD43"/>
  <c r="R59"/>
  <c r="AD59"/>
  <c r="L111"/>
  <c r="T124" i="11"/>
  <c r="H17" i="17"/>
  <c r="T17"/>
  <c r="Z136" i="11"/>
  <c r="Z29" i="17"/>
  <c r="H22" i="10"/>
  <c r="R45" i="17"/>
  <c r="AD45"/>
  <c r="R19"/>
  <c r="AD19"/>
  <c r="L76"/>
  <c r="G15" i="23"/>
  <c r="R23" i="17"/>
  <c r="AD23"/>
  <c r="L80"/>
  <c r="K15" i="23"/>
  <c r="K112" i="10"/>
  <c r="R112"/>
  <c r="S112"/>
  <c r="L149"/>
  <c r="L186"/>
  <c r="L232"/>
  <c r="K105" i="17"/>
  <c r="P53"/>
  <c r="R55"/>
  <c r="AD55"/>
  <c r="H111"/>
  <c r="R47"/>
  <c r="AD47"/>
  <c r="J41" i="10"/>
  <c r="S124" i="11"/>
  <c r="G17" i="17"/>
  <c r="S17"/>
  <c r="I40" i="10"/>
  <c r="H40"/>
  <c r="H44"/>
  <c r="R35" i="17"/>
  <c r="AD35"/>
  <c r="T146" i="11"/>
  <c r="H39" i="17"/>
  <c r="T39"/>
  <c r="AF39"/>
  <c r="J42" i="10"/>
  <c r="H41"/>
  <c r="J40"/>
  <c r="I39"/>
  <c r="H45"/>
  <c r="I43"/>
  <c r="H42"/>
  <c r="R27" i="17"/>
  <c r="AD27"/>
  <c r="L84"/>
  <c r="O15" i="23"/>
  <c r="K42" i="10"/>
  <c r="J44"/>
  <c r="T166" i="11"/>
  <c r="H57" i="17"/>
  <c r="T57"/>
  <c r="J43" i="10"/>
  <c r="G39"/>
  <c r="K44"/>
  <c r="F42"/>
  <c r="K43"/>
  <c r="K41"/>
  <c r="J45"/>
  <c r="I41"/>
  <c r="K61"/>
  <c r="AR132" i="22"/>
  <c r="H25" i="10"/>
  <c r="J60"/>
  <c r="AR112" i="22"/>
  <c r="L67" i="8"/>
  <c r="M87"/>
  <c r="S138" i="11"/>
  <c r="G31" i="17"/>
  <c r="S31"/>
  <c r="H112" i="10"/>
  <c r="S165" i="11"/>
  <c r="G56" i="17"/>
  <c r="S56"/>
  <c r="N138" i="11"/>
  <c r="O138"/>
  <c r="P138"/>
  <c r="Q138"/>
  <c r="I42" i="10"/>
  <c r="G45"/>
  <c r="F45"/>
  <c r="S145" i="11"/>
  <c r="G38" i="17"/>
  <c r="S38"/>
  <c r="N145" i="11"/>
  <c r="N164"/>
  <c r="S164"/>
  <c r="G55" i="17"/>
  <c r="S55"/>
  <c r="AE55"/>
  <c r="H123"/>
  <c r="K111" i="10"/>
  <c r="AD46" i="17"/>
  <c r="H111" i="10"/>
  <c r="O111"/>
  <c r="H148"/>
  <c r="H185"/>
  <c r="H231"/>
  <c r="G104" i="17"/>
  <c r="F147" i="8"/>
  <c r="G40" i="10"/>
  <c r="F67" i="8"/>
  <c r="G87"/>
  <c r="H68"/>
  <c r="I88"/>
  <c r="Z128" i="11"/>
  <c r="AA128"/>
  <c r="AA138"/>
  <c r="F44" i="10"/>
  <c r="AD33" i="17"/>
  <c r="Z62"/>
  <c r="T18"/>
  <c r="T165" i="11"/>
  <c r="H56" i="17"/>
  <c r="T56"/>
  <c r="I61" i="10"/>
  <c r="AR94" i="22"/>
  <c r="J166" i="11"/>
  <c r="Z155"/>
  <c r="Y48" i="17"/>
  <c r="L240" i="10"/>
  <c r="K24"/>
  <c r="K64"/>
  <c r="AR135" i="22"/>
  <c r="N130" i="11"/>
  <c r="S130"/>
  <c r="G23" i="17"/>
  <c r="S23"/>
  <c r="AE23"/>
  <c r="Y26"/>
  <c r="Z133" i="11"/>
  <c r="H19" i="10"/>
  <c r="H59"/>
  <c r="AR73" i="22"/>
  <c r="Y33" i="17"/>
  <c r="AE33"/>
  <c r="Z140" i="11"/>
  <c r="J164"/>
  <c r="Z173"/>
  <c r="Y64" i="17"/>
  <c r="Z43"/>
  <c r="AA150" i="11"/>
  <c r="U162"/>
  <c r="I53" i="17"/>
  <c r="U53"/>
  <c r="J24" i="10"/>
  <c r="J64"/>
  <c r="AR116" i="22"/>
  <c r="J23" i="10"/>
  <c r="J63"/>
  <c r="AR115" i="22"/>
  <c r="Z152" i="11"/>
  <c r="Y45" i="17"/>
  <c r="U124" i="11"/>
  <c r="I17" i="17"/>
  <c r="U17"/>
  <c r="J124" i="11"/>
  <c r="H20" i="10"/>
  <c r="H60"/>
  <c r="AR74" i="22"/>
  <c r="S141" i="11"/>
  <c r="G34" i="17"/>
  <c r="S34"/>
  <c r="N141" i="11"/>
  <c r="S151"/>
  <c r="G44" i="17"/>
  <c r="S44"/>
  <c r="N151" i="11"/>
  <c r="Y41" i="17"/>
  <c r="Z148" i="11"/>
  <c r="R17" i="17"/>
  <c r="AD17"/>
  <c r="L74"/>
  <c r="E15" i="23"/>
  <c r="S135" i="11"/>
  <c r="G28" i="17"/>
  <c r="S28"/>
  <c r="AE28"/>
  <c r="N135" i="11"/>
  <c r="Z145"/>
  <c r="Y38" i="17"/>
  <c r="J138" i="11"/>
  <c r="K149"/>
  <c r="AA134"/>
  <c r="Z27" i="17"/>
  <c r="N134" i="11"/>
  <c r="S134"/>
  <c r="G27" i="17"/>
  <c r="S27"/>
  <c r="J144" i="11"/>
  <c r="O169"/>
  <c r="T169"/>
  <c r="H60" i="17"/>
  <c r="T60"/>
  <c r="N149" i="11"/>
  <c r="S149"/>
  <c r="G42" i="17"/>
  <c r="S42"/>
  <c r="R31"/>
  <c r="AD31"/>
  <c r="T172" i="11"/>
  <c r="H63" i="17"/>
  <c r="T63"/>
  <c r="P17"/>
  <c r="K59" i="10"/>
  <c r="AR130" i="22"/>
  <c r="K19" i="10"/>
  <c r="O132" i="11"/>
  <c r="J134"/>
  <c r="AB171"/>
  <c r="AA62" i="17"/>
  <c r="U172" i="11"/>
  <c r="I63" i="17"/>
  <c r="U63"/>
  <c r="J172" i="11"/>
  <c r="J165"/>
  <c r="U165"/>
  <c r="I56" i="17"/>
  <c r="U56"/>
  <c r="T129" i="11"/>
  <c r="H22" i="17"/>
  <c r="T22"/>
  <c r="I62" i="10"/>
  <c r="AR95" i="22"/>
  <c r="I22" i="10"/>
  <c r="S144" i="11"/>
  <c r="G37" i="17"/>
  <c r="S37"/>
  <c r="N144" i="11"/>
  <c r="Y60" i="17"/>
  <c r="U129" i="11"/>
  <c r="I22" i="17"/>
  <c r="U22"/>
  <c r="J129" i="11"/>
  <c r="AB143"/>
  <c r="Z23" i="17"/>
  <c r="J146" i="11"/>
  <c r="U146"/>
  <c r="I39" i="17"/>
  <c r="U39"/>
  <c r="J148" i="11"/>
  <c r="Z129"/>
  <c r="Y22" i="17"/>
  <c r="S131" i="11"/>
  <c r="G24" i="17"/>
  <c r="S24"/>
  <c r="AE24"/>
  <c r="N131" i="11"/>
  <c r="Z32" i="17"/>
  <c r="AA139" i="11"/>
  <c r="U163"/>
  <c r="I54" i="17"/>
  <c r="U54"/>
  <c r="J163" i="11"/>
  <c r="V162"/>
  <c r="J53" i="17"/>
  <c r="V53"/>
  <c r="K162" i="11"/>
  <c r="W162"/>
  <c r="K53" i="17"/>
  <c r="W53"/>
  <c r="I154" i="11"/>
  <c r="T154"/>
  <c r="H47" i="17"/>
  <c r="T47"/>
  <c r="S128" i="11"/>
  <c r="G21" i="17"/>
  <c r="S21"/>
  <c r="AE21"/>
  <c r="N128" i="11"/>
  <c r="J151"/>
  <c r="Y42" i="17"/>
  <c r="Z149" i="11"/>
  <c r="Q110" i="10"/>
  <c r="J147"/>
  <c r="J184"/>
  <c r="J230"/>
  <c r="I103" i="17"/>
  <c r="S126" i="11"/>
  <c r="G19" i="17"/>
  <c r="S19"/>
  <c r="AE19"/>
  <c r="M76"/>
  <c r="G36" i="23"/>
  <c r="S152" i="11"/>
  <c r="G45" i="17"/>
  <c r="S45"/>
  <c r="N152" i="11"/>
  <c r="I137"/>
  <c r="T137"/>
  <c r="H30" i="17"/>
  <c r="T30"/>
  <c r="P173" i="11"/>
  <c r="U173"/>
  <c r="I64" i="17"/>
  <c r="U64"/>
  <c r="Z132" i="11"/>
  <c r="Y25" i="17"/>
  <c r="AE25"/>
  <c r="S133" i="11"/>
  <c r="G26" i="17"/>
  <c r="S26"/>
  <c r="N133" i="11"/>
  <c r="Y17" i="17"/>
  <c r="Z124" i="11"/>
  <c r="AB131"/>
  <c r="I59" i="10"/>
  <c r="AR92" i="22"/>
  <c r="I19" i="10"/>
  <c r="N170" i="11"/>
  <c r="S170"/>
  <c r="G61" i="17"/>
  <c r="S61"/>
  <c r="AE61"/>
  <c r="N123"/>
  <c r="N142" i="11"/>
  <c r="S142"/>
  <c r="G35" i="17"/>
  <c r="S35"/>
  <c r="AE35"/>
  <c r="Y53"/>
  <c r="Z162" i="11"/>
  <c r="J130"/>
  <c r="AA174"/>
  <c r="Z65" i="17"/>
  <c r="S139" i="11"/>
  <c r="G32" i="17"/>
  <c r="S32"/>
  <c r="N139" i="11"/>
  <c r="Y56" i="17"/>
  <c r="Z165" i="11"/>
  <c r="N171"/>
  <c r="S171"/>
  <c r="G62" i="17"/>
  <c r="S62"/>
  <c r="AE62"/>
  <c r="O123"/>
  <c r="S143" i="11"/>
  <c r="G36" i="17"/>
  <c r="S36"/>
  <c r="AE36"/>
  <c r="N143" i="11"/>
  <c r="Y46" i="17"/>
  <c r="Z153" i="11"/>
  <c r="I126"/>
  <c r="T126"/>
  <c r="H19" i="17"/>
  <c r="T19"/>
  <c r="AA151" i="11"/>
  <c r="Z44" i="17"/>
  <c r="S167" i="11"/>
  <c r="G58" i="17"/>
  <c r="S58"/>
  <c r="N167" i="11"/>
  <c r="J147"/>
  <c r="Z57" i="17"/>
  <c r="AA166" i="11"/>
  <c r="T168"/>
  <c r="H59" i="17"/>
  <c r="T59"/>
  <c r="N174" i="11"/>
  <c r="S174"/>
  <c r="G65" i="17"/>
  <c r="S65"/>
  <c r="Y30"/>
  <c r="Z137" i="11"/>
  <c r="AA40" i="17"/>
  <c r="AB147" i="11"/>
  <c r="J59" i="10"/>
  <c r="AR111" i="22"/>
  <c r="J19" i="10"/>
  <c r="N136" i="11"/>
  <c r="S136"/>
  <c r="G29" i="17"/>
  <c r="S29"/>
  <c r="AE29"/>
  <c r="S155" i="11"/>
  <c r="G48" i="17"/>
  <c r="S48"/>
  <c r="N155" i="11"/>
  <c r="N175"/>
  <c r="S175"/>
  <c r="G66" i="17"/>
  <c r="S66"/>
  <c r="AE66"/>
  <c r="S123"/>
  <c r="Y37"/>
  <c r="Z144" i="11"/>
  <c r="K169"/>
  <c r="Z66" i="17"/>
  <c r="AA175" i="11"/>
  <c r="AR133" i="22"/>
  <c r="AR54"/>
  <c r="AR75"/>
  <c r="I64" i="10"/>
  <c r="I24"/>
  <c r="Z28" i="17"/>
  <c r="AA164" i="11"/>
  <c r="AB164"/>
  <c r="AE41" i="17"/>
  <c r="R115"/>
  <c r="J312" i="10"/>
  <c r="J126" i="17"/>
  <c r="O312" i="10"/>
  <c r="O126" i="17"/>
  <c r="L312" i="10"/>
  <c r="K249"/>
  <c r="M312"/>
  <c r="K312"/>
  <c r="R312"/>
  <c r="N312"/>
  <c r="H249"/>
  <c r="F312"/>
  <c r="I249"/>
  <c r="G312"/>
  <c r="S312"/>
  <c r="P312"/>
  <c r="Q312"/>
  <c r="J249"/>
  <c r="H312"/>
  <c r="H126" i="17"/>
  <c r="I203" i="10"/>
  <c r="H76" i="17"/>
  <c r="H193" i="10"/>
  <c r="F258"/>
  <c r="G258"/>
  <c r="I129" i="8"/>
  <c r="H73" i="10"/>
  <c r="AR87" i="22"/>
  <c r="Y77"/>
  <c r="I149" i="8"/>
  <c r="Y34" i="17"/>
  <c r="AE44"/>
  <c r="Z125" i="11"/>
  <c r="AA125"/>
  <c r="AB125"/>
  <c r="AE18" i="17"/>
  <c r="G115"/>
  <c r="AE27"/>
  <c r="K115"/>
  <c r="AD30"/>
  <c r="O115"/>
  <c r="AE46"/>
  <c r="K113"/>
  <c r="H115"/>
  <c r="AE30"/>
  <c r="G113"/>
  <c r="M80"/>
  <c r="K36" i="23"/>
  <c r="G114" i="17"/>
  <c r="AE40"/>
  <c r="AA163" i="11"/>
  <c r="AB163"/>
  <c r="L257" i="10"/>
  <c r="U147" i="11"/>
  <c r="I40" i="17"/>
  <c r="U40"/>
  <c r="AG40"/>
  <c r="R114"/>
  <c r="L266" i="10"/>
  <c r="Z18" i="17"/>
  <c r="AF18"/>
  <c r="AD42"/>
  <c r="AB154" i="11"/>
  <c r="Z35" i="17"/>
  <c r="AE65"/>
  <c r="R123"/>
  <c r="R125"/>
  <c r="Y20"/>
  <c r="AE20"/>
  <c r="Z127" i="11"/>
  <c r="AE39" i="17"/>
  <c r="R113"/>
  <c r="G125"/>
  <c r="AE64"/>
  <c r="Q123"/>
  <c r="Q125"/>
  <c r="AF54"/>
  <c r="G135"/>
  <c r="G137"/>
  <c r="AG39"/>
  <c r="G129"/>
  <c r="AF19"/>
  <c r="N76"/>
  <c r="G57" i="23"/>
  <c r="Z61" i="17"/>
  <c r="G126"/>
  <c r="F20" i="10"/>
  <c r="AE22" i="17"/>
  <c r="Q115"/>
  <c r="Z63"/>
  <c r="AF63"/>
  <c r="P135"/>
  <c r="AA126" i="11"/>
  <c r="AA19" i="17"/>
  <c r="AE32"/>
  <c r="G118"/>
  <c r="J147" i="8"/>
  <c r="AS92" i="23"/>
  <c r="O113" i="17"/>
  <c r="P112" i="10"/>
  <c r="I149"/>
  <c r="I186"/>
  <c r="I232"/>
  <c r="H105" i="17"/>
  <c r="O153" i="11"/>
  <c r="U153"/>
  <c r="I46" i="17"/>
  <c r="U46"/>
  <c r="Z36"/>
  <c r="J125"/>
  <c r="L129" i="8"/>
  <c r="K73" i="10"/>
  <c r="AR144" i="22"/>
  <c r="L149" i="8"/>
  <c r="AS136" i="23"/>
  <c r="N113" i="17"/>
  <c r="N115"/>
  <c r="S114"/>
  <c r="AF59"/>
  <c r="L135"/>
  <c r="AE58"/>
  <c r="K123"/>
  <c r="K125"/>
  <c r="AB146" i="11"/>
  <c r="AC146"/>
  <c r="AC39" i="17"/>
  <c r="N112" i="10"/>
  <c r="G149"/>
  <c r="G186"/>
  <c r="G232"/>
  <c r="F105" i="17"/>
  <c r="L105"/>
  <c r="AJ15" i="23"/>
  <c r="O110" i="10"/>
  <c r="H147"/>
  <c r="H184"/>
  <c r="H230"/>
  <c r="G103" i="17"/>
  <c r="F65" i="10"/>
  <c r="AR41" i="22"/>
  <c r="F25" i="10"/>
  <c r="F62"/>
  <c r="AR38" i="22"/>
  <c r="F22" i="10"/>
  <c r="AE60" i="17"/>
  <c r="M123"/>
  <c r="AA59"/>
  <c r="L103"/>
  <c r="AH15" i="23"/>
  <c r="F23" i="10"/>
  <c r="M114" i="17"/>
  <c r="M115"/>
  <c r="M113"/>
  <c r="AE37"/>
  <c r="Z21"/>
  <c r="M104"/>
  <c r="AI36" i="23"/>
  <c r="Z47" i="17"/>
  <c r="AF47"/>
  <c r="N104"/>
  <c r="AI57" i="23"/>
  <c r="F251" i="10"/>
  <c r="G195"/>
  <c r="H211"/>
  <c r="G84" i="17"/>
  <c r="F284" i="10"/>
  <c r="G284"/>
  <c r="L201"/>
  <c r="K74" i="17"/>
  <c r="AE43"/>
  <c r="F243" i="10"/>
  <c r="G243"/>
  <c r="F244"/>
  <c r="G244"/>
  <c r="G242"/>
  <c r="F64"/>
  <c r="I275"/>
  <c r="G347"/>
  <c r="R347"/>
  <c r="O347"/>
  <c r="L347"/>
  <c r="J275"/>
  <c r="H347"/>
  <c r="K347"/>
  <c r="M347"/>
  <c r="P347"/>
  <c r="N347"/>
  <c r="Q347"/>
  <c r="S347"/>
  <c r="H275"/>
  <c r="F347"/>
  <c r="K275"/>
  <c r="I347"/>
  <c r="J347"/>
  <c r="AE59" i="17"/>
  <c r="L123"/>
  <c r="L125"/>
  <c r="N114"/>
  <c r="T150" i="11"/>
  <c r="H43" i="17"/>
  <c r="T43"/>
  <c r="AF43"/>
  <c r="AE31"/>
  <c r="O114"/>
  <c r="AE38"/>
  <c r="AA167" i="11"/>
  <c r="Z58" i="17"/>
  <c r="H113"/>
  <c r="T147" i="11"/>
  <c r="H40" i="17"/>
  <c r="T40"/>
  <c r="AF40"/>
  <c r="R111" i="10"/>
  <c r="K148"/>
  <c r="K185"/>
  <c r="K231"/>
  <c r="J104" i="17"/>
  <c r="K149" i="10"/>
  <c r="K186"/>
  <c r="K232"/>
  <c r="J105" i="17"/>
  <c r="I113"/>
  <c r="I114"/>
  <c r="I118"/>
  <c r="I117"/>
  <c r="I115"/>
  <c r="H118"/>
  <c r="U138" i="11"/>
  <c r="I31" i="17"/>
  <c r="U31"/>
  <c r="P113"/>
  <c r="G21" i="10"/>
  <c r="G61"/>
  <c r="AR56" i="22"/>
  <c r="I250" i="10"/>
  <c r="G313"/>
  <c r="G127" i="17"/>
  <c r="L313" i="10"/>
  <c r="P313"/>
  <c r="P127" i="17"/>
  <c r="H250" i="10"/>
  <c r="F313"/>
  <c r="J313"/>
  <c r="J127" i="17"/>
  <c r="Q313" i="10"/>
  <c r="R313"/>
  <c r="S313"/>
  <c r="S127" i="17"/>
  <c r="J250" i="10"/>
  <c r="H313"/>
  <c r="H127" i="17"/>
  <c r="M313" i="10"/>
  <c r="K250"/>
  <c r="N313"/>
  <c r="N127" i="17"/>
  <c r="K313" i="10"/>
  <c r="O313"/>
  <c r="O127" i="17"/>
  <c r="H117"/>
  <c r="P115"/>
  <c r="AB126" i="11"/>
  <c r="I207" i="10"/>
  <c r="H80" i="17"/>
  <c r="H194" i="10"/>
  <c r="F259"/>
  <c r="G259"/>
  <c r="H114" i="17"/>
  <c r="J115"/>
  <c r="K147" i="10"/>
  <c r="K184"/>
  <c r="K230"/>
  <c r="J103" i="17"/>
  <c r="S110" i="10"/>
  <c r="L147"/>
  <c r="L184"/>
  <c r="L230"/>
  <c r="K103" i="17"/>
  <c r="O140" i="11"/>
  <c r="T140"/>
  <c r="H33" i="17"/>
  <c r="T33"/>
  <c r="O127" i="11"/>
  <c r="T127"/>
  <c r="H20" i="17"/>
  <c r="T20"/>
  <c r="S115"/>
  <c r="O148" i="11"/>
  <c r="T148"/>
  <c r="H41" i="17"/>
  <c r="T41"/>
  <c r="Q112" i="10"/>
  <c r="J149"/>
  <c r="J186"/>
  <c r="J232"/>
  <c r="I105" i="17"/>
  <c r="AF57"/>
  <c r="J135"/>
  <c r="I98" i="10"/>
  <c r="AA136" i="11"/>
  <c r="AA29" i="17"/>
  <c r="AE53"/>
  <c r="F123"/>
  <c r="F129"/>
  <c r="I108" i="10"/>
  <c r="AE45" i="17"/>
  <c r="L115"/>
  <c r="L113"/>
  <c r="L114"/>
  <c r="N111" i="10"/>
  <c r="G148"/>
  <c r="G185"/>
  <c r="G231"/>
  <c r="F104" i="17"/>
  <c r="L104"/>
  <c r="AI15" i="23"/>
  <c r="F114" i="17"/>
  <c r="AE17"/>
  <c r="M74"/>
  <c r="E36" i="23"/>
  <c r="Q114" i="17"/>
  <c r="J114"/>
  <c r="F117"/>
  <c r="AE26"/>
  <c r="O112" i="10"/>
  <c r="H149"/>
  <c r="H186"/>
  <c r="H232"/>
  <c r="G105" i="17"/>
  <c r="I97" i="10"/>
  <c r="I107"/>
  <c r="I96"/>
  <c r="K90"/>
  <c r="Q111"/>
  <c r="J148"/>
  <c r="J185"/>
  <c r="J231"/>
  <c r="I104" i="17"/>
  <c r="I95" i="10"/>
  <c r="I109"/>
  <c r="K100"/>
  <c r="L97"/>
  <c r="H129" i="17"/>
  <c r="H125"/>
  <c r="H130"/>
  <c r="AB138" i="11"/>
  <c r="AA31" i="17"/>
  <c r="F128" i="8"/>
  <c r="F148"/>
  <c r="K106" i="10"/>
  <c r="T138" i="11"/>
  <c r="H31" i="17"/>
  <c r="T31"/>
  <c r="AF31"/>
  <c r="H129" i="8"/>
  <c r="G73" i="10"/>
  <c r="AS52" i="23"/>
  <c r="H149" i="8"/>
  <c r="O164" i="11"/>
  <c r="T164"/>
  <c r="H55" i="17"/>
  <c r="T55"/>
  <c r="AF55"/>
  <c r="H135"/>
  <c r="H137"/>
  <c r="L128" i="8"/>
  <c r="K72" i="10"/>
  <c r="AS135" i="23"/>
  <c r="L148" i="8"/>
  <c r="K105" i="10"/>
  <c r="K99"/>
  <c r="K104"/>
  <c r="AE48" i="17"/>
  <c r="AE56"/>
  <c r="I123"/>
  <c r="T145" i="11"/>
  <c r="H38" i="17"/>
  <c r="T38"/>
  <c r="O145" i="11"/>
  <c r="K102" i="10"/>
  <c r="K92"/>
  <c r="K101"/>
  <c r="F115" i="17"/>
  <c r="AE34"/>
  <c r="L98" i="10"/>
  <c r="K166" i="11"/>
  <c r="W166"/>
  <c r="K57" i="17"/>
  <c r="W57"/>
  <c r="V166" i="11"/>
  <c r="J57" i="17"/>
  <c r="V57"/>
  <c r="AA155" i="11"/>
  <c r="Z48" i="17"/>
  <c r="AA55"/>
  <c r="O130" i="11"/>
  <c r="T130"/>
  <c r="H23" i="17"/>
  <c r="T23"/>
  <c r="AF23"/>
  <c r="Z26"/>
  <c r="AA133" i="11"/>
  <c r="G142" i="17"/>
  <c r="K124" i="11"/>
  <c r="W124"/>
  <c r="K17" i="17"/>
  <c r="W17"/>
  <c r="V124" i="11"/>
  <c r="J17" i="17"/>
  <c r="V17"/>
  <c r="Z45"/>
  <c r="AA152" i="11"/>
  <c r="Z33" i="17"/>
  <c r="AA140" i="11"/>
  <c r="AA43" i="17"/>
  <c r="AB150" i="11"/>
  <c r="K164"/>
  <c r="K85" i="10"/>
  <c r="K86"/>
  <c r="K88"/>
  <c r="K93"/>
  <c r="K94"/>
  <c r="F118" i="17"/>
  <c r="AE42"/>
  <c r="Z64"/>
  <c r="AF64"/>
  <c r="Q135"/>
  <c r="AA173" i="11"/>
  <c r="K82" i="10"/>
  <c r="K84"/>
  <c r="K89"/>
  <c r="K103"/>
  <c r="J74"/>
  <c r="P132" i="11"/>
  <c r="U132"/>
  <c r="I25" i="17"/>
  <c r="U25"/>
  <c r="K144" i="11"/>
  <c r="T135"/>
  <c r="H28" i="17"/>
  <c r="T28"/>
  <c r="AF28"/>
  <c r="O135" i="11"/>
  <c r="AA54" i="17"/>
  <c r="AG54"/>
  <c r="G147"/>
  <c r="AB59"/>
  <c r="AC168" i="11"/>
  <c r="AC59" i="17"/>
  <c r="O151" i="11"/>
  <c r="T151"/>
  <c r="H44" i="17"/>
  <c r="T44"/>
  <c r="AF44"/>
  <c r="AA61"/>
  <c r="AB170" i="11"/>
  <c r="AB36" i="17"/>
  <c r="AC143" i="11"/>
  <c r="AC36" i="17"/>
  <c r="Z60"/>
  <c r="AF60"/>
  <c r="M135"/>
  <c r="AA169" i="11"/>
  <c r="AA63" i="17"/>
  <c r="AG63"/>
  <c r="P147"/>
  <c r="AB172" i="11"/>
  <c r="K134"/>
  <c r="P169"/>
  <c r="U169"/>
  <c r="I60" i="17"/>
  <c r="U60"/>
  <c r="O134" i="11"/>
  <c r="T134"/>
  <c r="H27" i="17"/>
  <c r="T27"/>
  <c r="AF27"/>
  <c r="AA145" i="11"/>
  <c r="Z38" i="17"/>
  <c r="P125"/>
  <c r="P126"/>
  <c r="K148" i="11"/>
  <c r="K146"/>
  <c r="W146"/>
  <c r="K39" i="17"/>
  <c r="W39"/>
  <c r="V146" i="11"/>
  <c r="J39" i="17"/>
  <c r="V39"/>
  <c r="P150" i="11"/>
  <c r="U150"/>
  <c r="I43" i="17"/>
  <c r="U43"/>
  <c r="K172" i="11"/>
  <c r="W172"/>
  <c r="K63" i="17"/>
  <c r="W63"/>
  <c r="V172" i="11"/>
  <c r="J63" i="17"/>
  <c r="V63"/>
  <c r="L108" i="10"/>
  <c r="L95"/>
  <c r="L107"/>
  <c r="L109"/>
  <c r="L96"/>
  <c r="Z41" i="17"/>
  <c r="AA148" i="11"/>
  <c r="O141"/>
  <c r="T141"/>
  <c r="H34" i="17"/>
  <c r="T34"/>
  <c r="AB130" i="11"/>
  <c r="AA23" i="17"/>
  <c r="K129" i="11"/>
  <c r="W129"/>
  <c r="K22" i="17"/>
  <c r="W22"/>
  <c r="V129" i="11"/>
  <c r="J22" i="17"/>
  <c r="V22"/>
  <c r="O144" i="11"/>
  <c r="T144"/>
  <c r="H37" i="17"/>
  <c r="T37"/>
  <c r="K165" i="11"/>
  <c r="W165"/>
  <c r="K56" i="17"/>
  <c r="W56"/>
  <c r="V165" i="11"/>
  <c r="J56" i="17"/>
  <c r="V56"/>
  <c r="AB62"/>
  <c r="AC171" i="11"/>
  <c r="AC62" i="17"/>
  <c r="O149" i="11"/>
  <c r="T149"/>
  <c r="H42" i="17"/>
  <c r="T42"/>
  <c r="AA27"/>
  <c r="AB134" i="11"/>
  <c r="K138"/>
  <c r="W138"/>
  <c r="K31" i="17"/>
  <c r="W31"/>
  <c r="V138" i="11"/>
  <c r="J31" i="17"/>
  <c r="V31"/>
  <c r="S125"/>
  <c r="S126"/>
  <c r="O136" i="11"/>
  <c r="T136"/>
  <c r="H29" i="17"/>
  <c r="T29"/>
  <c r="AF29"/>
  <c r="O174" i="11"/>
  <c r="T174"/>
  <c r="H65" i="17"/>
  <c r="T65"/>
  <c r="AF65"/>
  <c r="R135"/>
  <c r="K147" i="11"/>
  <c r="W147"/>
  <c r="K40" i="17"/>
  <c r="W40"/>
  <c r="V147" i="11"/>
  <c r="J40" i="17"/>
  <c r="V40"/>
  <c r="AB151" i="11"/>
  <c r="AA44" i="17"/>
  <c r="O171" i="11"/>
  <c r="T171"/>
  <c r="H62" i="17"/>
  <c r="T62"/>
  <c r="AF62"/>
  <c r="O135"/>
  <c r="K130" i="11"/>
  <c r="O142"/>
  <c r="T142"/>
  <c r="H35" i="17"/>
  <c r="T35"/>
  <c r="Z17"/>
  <c r="AF17"/>
  <c r="N74"/>
  <c r="E57" i="23"/>
  <c r="AA124" i="11"/>
  <c r="O152"/>
  <c r="T152"/>
  <c r="H45" i="17"/>
  <c r="T45"/>
  <c r="K151" i="11"/>
  <c r="J154"/>
  <c r="U154"/>
  <c r="I47" i="17"/>
  <c r="U47"/>
  <c r="AG47"/>
  <c r="Z22"/>
  <c r="AF22"/>
  <c r="AA129" i="11"/>
  <c r="O155"/>
  <c r="T155"/>
  <c r="H48" i="17"/>
  <c r="T48"/>
  <c r="K95" i="10"/>
  <c r="K96"/>
  <c r="K107"/>
  <c r="K97"/>
  <c r="K98"/>
  <c r="K108"/>
  <c r="K109"/>
  <c r="AB40" i="17"/>
  <c r="AC147" i="11"/>
  <c r="AC40" i="17"/>
  <c r="AA57"/>
  <c r="AG57"/>
  <c r="J147"/>
  <c r="AB166" i="11"/>
  <c r="O167"/>
  <c r="T167"/>
  <c r="H58" i="17"/>
  <c r="T58"/>
  <c r="AA153" i="11"/>
  <c r="Z46" i="17"/>
  <c r="AF46"/>
  <c r="N103"/>
  <c r="AH57" i="23"/>
  <c r="O125" i="17"/>
  <c r="AA141" i="11"/>
  <c r="Z34" i="17"/>
  <c r="O139" i="11"/>
  <c r="T139"/>
  <c r="H32" i="17"/>
  <c r="T32"/>
  <c r="AF32"/>
  <c r="AC131" i="11"/>
  <c r="AC24" i="17"/>
  <c r="AB24"/>
  <c r="J137" i="11"/>
  <c r="U137"/>
  <c r="I30" i="17"/>
  <c r="U30"/>
  <c r="AA149" i="11"/>
  <c r="Z42" i="17"/>
  <c r="AB139" i="11"/>
  <c r="AA32" i="17"/>
  <c r="AB175" i="11"/>
  <c r="AA66" i="17"/>
  <c r="Z37"/>
  <c r="AA144" i="11"/>
  <c r="AC154"/>
  <c r="AC47" i="17"/>
  <c r="AB47"/>
  <c r="J126" i="11"/>
  <c r="U126"/>
  <c r="I19" i="17"/>
  <c r="U19"/>
  <c r="AA28"/>
  <c r="AB135" i="11"/>
  <c r="AB174"/>
  <c r="AA65" i="17"/>
  <c r="O170" i="11"/>
  <c r="T170"/>
  <c r="H61" i="17"/>
  <c r="T61"/>
  <c r="O133" i="11"/>
  <c r="T133"/>
  <c r="H26" i="17"/>
  <c r="T26"/>
  <c r="AB142" i="11"/>
  <c r="AA35" i="17"/>
  <c r="O175" i="11"/>
  <c r="T175"/>
  <c r="H66" i="17"/>
  <c r="T66"/>
  <c r="AF66"/>
  <c r="S135"/>
  <c r="AA21"/>
  <c r="AB128" i="11"/>
  <c r="Z30" i="17"/>
  <c r="AF30"/>
  <c r="AA137" i="11"/>
  <c r="P168"/>
  <c r="U168"/>
  <c r="I59" i="17"/>
  <c r="U59"/>
  <c r="O143" i="11"/>
  <c r="T143"/>
  <c r="H36" i="17"/>
  <c r="T36"/>
  <c r="Z56"/>
  <c r="AF56"/>
  <c r="I135"/>
  <c r="AA165" i="11"/>
  <c r="Z53" i="17"/>
  <c r="AF53"/>
  <c r="F135"/>
  <c r="AA162" i="11"/>
  <c r="N125" i="17"/>
  <c r="N126"/>
  <c r="AA132" i="11"/>
  <c r="Z25" i="17"/>
  <c r="AF25"/>
  <c r="Q173" i="11"/>
  <c r="W173"/>
  <c r="K64" i="17"/>
  <c r="W64"/>
  <c r="V173" i="11"/>
  <c r="J64" i="17"/>
  <c r="V64"/>
  <c r="O128" i="11"/>
  <c r="T128"/>
  <c r="H21" i="17"/>
  <c r="T21"/>
  <c r="K163" i="11"/>
  <c r="W163"/>
  <c r="K54" i="17"/>
  <c r="W54"/>
  <c r="V163" i="11"/>
  <c r="J54" i="17"/>
  <c r="V54"/>
  <c r="T131" i="11"/>
  <c r="H24" i="17"/>
  <c r="T24"/>
  <c r="AF24"/>
  <c r="O131" i="11"/>
  <c r="J95" i="10"/>
  <c r="J109"/>
  <c r="J107"/>
  <c r="J98"/>
  <c r="J96"/>
  <c r="J108"/>
  <c r="J97"/>
  <c r="Y75" i="22"/>
  <c r="AE86"/>
  <c r="G78"/>
  <c r="F82"/>
  <c r="J75"/>
  <c r="J78"/>
  <c r="P82"/>
  <c r="R76"/>
  <c r="J90" i="10"/>
  <c r="J99"/>
  <c r="J92"/>
  <c r="J89"/>
  <c r="J86"/>
  <c r="J106"/>
  <c r="J88"/>
  <c r="J93"/>
  <c r="J105"/>
  <c r="J82"/>
  <c r="J102"/>
  <c r="J84"/>
  <c r="J104"/>
  <c r="J101"/>
  <c r="AR97" i="22"/>
  <c r="I74" i="10"/>
  <c r="J94"/>
  <c r="J103"/>
  <c r="J100"/>
  <c r="J85"/>
  <c r="M117" i="22"/>
  <c r="I117"/>
  <c r="AM117"/>
  <c r="V117"/>
  <c r="AA117"/>
  <c r="AG117"/>
  <c r="R117"/>
  <c r="H117"/>
  <c r="AD117"/>
  <c r="Q117"/>
  <c r="AP117"/>
  <c r="AL117"/>
  <c r="U117"/>
  <c r="AC117"/>
  <c r="T117"/>
  <c r="N117"/>
  <c r="J117"/>
  <c r="W117"/>
  <c r="M118"/>
  <c r="I122"/>
  <c r="AJ114"/>
  <c r="AJ122"/>
  <c r="V122"/>
  <c r="AG114"/>
  <c r="R118"/>
  <c r="H122"/>
  <c r="Q114"/>
  <c r="AP118"/>
  <c r="AL122"/>
  <c r="AC114"/>
  <c r="T118"/>
  <c r="N122"/>
  <c r="W114"/>
  <c r="M115"/>
  <c r="I115"/>
  <c r="AM115"/>
  <c r="AJ115"/>
  <c r="AJ123"/>
  <c r="V119"/>
  <c r="AA119"/>
  <c r="AG119"/>
  <c r="R119"/>
  <c r="H119"/>
  <c r="AD119"/>
  <c r="Q119"/>
  <c r="AP119"/>
  <c r="AL119"/>
  <c r="U119"/>
  <c r="AC119"/>
  <c r="T119"/>
  <c r="N119"/>
  <c r="J119"/>
  <c r="W119"/>
  <c r="M120"/>
  <c r="I120"/>
  <c r="AM120"/>
  <c r="AJ116"/>
  <c r="AJ124"/>
  <c r="V120"/>
  <c r="AA120"/>
  <c r="AG120"/>
  <c r="R120"/>
  <c r="H120"/>
  <c r="AD120"/>
  <c r="Q120"/>
  <c r="AP120"/>
  <c r="AL120"/>
  <c r="U120"/>
  <c r="AC120"/>
  <c r="T120"/>
  <c r="N120"/>
  <c r="J120"/>
  <c r="W120"/>
  <c r="E122"/>
  <c r="K114"/>
  <c r="G118"/>
  <c r="AF122"/>
  <c r="AO114"/>
  <c r="Y118"/>
  <c r="AI122"/>
  <c r="F114"/>
  <c r="AB118"/>
  <c r="S122"/>
  <c r="AK114"/>
  <c r="X118"/>
  <c r="AE122"/>
  <c r="L118"/>
  <c r="E119"/>
  <c r="O119"/>
  <c r="K119"/>
  <c r="G119"/>
  <c r="AF119"/>
  <c r="Z119"/>
  <c r="AO119"/>
  <c r="Y119"/>
  <c r="AI119"/>
  <c r="P119"/>
  <c r="E120"/>
  <c r="O120"/>
  <c r="K120"/>
  <c r="G120"/>
  <c r="AF120"/>
  <c r="Z120"/>
  <c r="AO120"/>
  <c r="Y120"/>
  <c r="AI120"/>
  <c r="P120"/>
  <c r="E121"/>
  <c r="O121"/>
  <c r="K121"/>
  <c r="AO113"/>
  <c r="F111"/>
  <c r="AB116"/>
  <c r="S121"/>
  <c r="AK111"/>
  <c r="X116"/>
  <c r="AE121"/>
  <c r="AH121"/>
  <c r="L121"/>
  <c r="AO117"/>
  <c r="F112"/>
  <c r="AB117"/>
  <c r="S123"/>
  <c r="AK112"/>
  <c r="X117"/>
  <c r="AE123"/>
  <c r="L117"/>
  <c r="Z121"/>
  <c r="P121"/>
  <c r="AB113"/>
  <c r="S119"/>
  <c r="AN124"/>
  <c r="X113"/>
  <c r="AE119"/>
  <c r="AH119"/>
  <c r="L113"/>
  <c r="Y125"/>
  <c r="AK115"/>
  <c r="AF125"/>
  <c r="AN115"/>
  <c r="F125"/>
  <c r="AE115"/>
  <c r="AO125"/>
  <c r="AH125"/>
  <c r="X115"/>
  <c r="M113"/>
  <c r="I113"/>
  <c r="AM113"/>
  <c r="AJ113"/>
  <c r="AJ121"/>
  <c r="V113"/>
  <c r="AA113"/>
  <c r="AG113"/>
  <c r="R113"/>
  <c r="H113"/>
  <c r="AD113"/>
  <c r="Q113"/>
  <c r="AP113"/>
  <c r="AL113"/>
  <c r="U113"/>
  <c r="AC113"/>
  <c r="T113"/>
  <c r="N113"/>
  <c r="J113"/>
  <c r="W113"/>
  <c r="M114"/>
  <c r="I118"/>
  <c r="AM122"/>
  <c r="V118"/>
  <c r="AA122"/>
  <c r="R114"/>
  <c r="H118"/>
  <c r="AD122"/>
  <c r="AP114"/>
  <c r="AL118"/>
  <c r="U122"/>
  <c r="T114"/>
  <c r="N118"/>
  <c r="J122"/>
  <c r="M111"/>
  <c r="I111"/>
  <c r="AM111"/>
  <c r="AJ111"/>
  <c r="V115"/>
  <c r="AA115"/>
  <c r="AG115"/>
  <c r="R115"/>
  <c r="H115"/>
  <c r="AD115"/>
  <c r="Q115"/>
  <c r="AP115"/>
  <c r="AL115"/>
  <c r="U115"/>
  <c r="AC115"/>
  <c r="T115"/>
  <c r="N115"/>
  <c r="J115"/>
  <c r="W115"/>
  <c r="M116"/>
  <c r="I116"/>
  <c r="AM116"/>
  <c r="V116"/>
  <c r="AA116"/>
  <c r="AG116"/>
  <c r="R116"/>
  <c r="H116"/>
  <c r="AD116"/>
  <c r="Q116"/>
  <c r="AP116"/>
  <c r="AL116"/>
  <c r="U116"/>
  <c r="AC116"/>
  <c r="T116"/>
  <c r="N116"/>
  <c r="J116"/>
  <c r="W116"/>
  <c r="E118"/>
  <c r="O122"/>
  <c r="G114"/>
  <c r="AF118"/>
  <c r="Z122"/>
  <c r="Y114"/>
  <c r="AI118"/>
  <c r="P122"/>
  <c r="AB114"/>
  <c r="S118"/>
  <c r="AN122"/>
  <c r="X114"/>
  <c r="AE118"/>
  <c r="AH118"/>
  <c r="L114"/>
  <c r="E115"/>
  <c r="O115"/>
  <c r="K115"/>
  <c r="G115"/>
  <c r="AF115"/>
  <c r="Z115"/>
  <c r="AO115"/>
  <c r="Y115"/>
  <c r="AI115"/>
  <c r="P115"/>
  <c r="E116"/>
  <c r="O116"/>
  <c r="K116"/>
  <c r="G116"/>
  <c r="AF116"/>
  <c r="Z116"/>
  <c r="AO116"/>
  <c r="Y116"/>
  <c r="AI116"/>
  <c r="P116"/>
  <c r="E117"/>
  <c r="O117"/>
  <c r="K117"/>
  <c r="Z113"/>
  <c r="P113"/>
  <c r="AB111"/>
  <c r="S116"/>
  <c r="AN121"/>
  <c r="X111"/>
  <c r="AE116"/>
  <c r="L116"/>
  <c r="Z117"/>
  <c r="P117"/>
  <c r="AB112"/>
  <c r="S117"/>
  <c r="AN123"/>
  <c r="X112"/>
  <c r="AE117"/>
  <c r="AH117"/>
  <c r="L112"/>
  <c r="AF121"/>
  <c r="AI121"/>
  <c r="F124"/>
  <c r="S113"/>
  <c r="AN119"/>
  <c r="AK124"/>
  <c r="AE113"/>
  <c r="G125"/>
  <c r="S125"/>
  <c r="L115"/>
  <c r="AB125"/>
  <c r="AH115"/>
  <c r="P125"/>
  <c r="AK125"/>
  <c r="L125"/>
  <c r="S120"/>
  <c r="K125"/>
  <c r="M125"/>
  <c r="I125"/>
  <c r="AM125"/>
  <c r="V125"/>
  <c r="AA125"/>
  <c r="AG125"/>
  <c r="R125"/>
  <c r="H125"/>
  <c r="AD125"/>
  <c r="Q125"/>
  <c r="AP125"/>
  <c r="AL125"/>
  <c r="U125"/>
  <c r="AC125"/>
  <c r="T125"/>
  <c r="N125"/>
  <c r="J125"/>
  <c r="W125"/>
  <c r="I114"/>
  <c r="AM118"/>
  <c r="AJ118"/>
  <c r="V114"/>
  <c r="AA118"/>
  <c r="AG122"/>
  <c r="H114"/>
  <c r="AD118"/>
  <c r="Q122"/>
  <c r="AL114"/>
  <c r="U118"/>
  <c r="AC122"/>
  <c r="N114"/>
  <c r="J118"/>
  <c r="W122"/>
  <c r="M123"/>
  <c r="I123"/>
  <c r="AM123"/>
  <c r="AJ119"/>
  <c r="V111"/>
  <c r="AA111"/>
  <c r="AG111"/>
  <c r="R111"/>
  <c r="H111"/>
  <c r="AD111"/>
  <c r="Q111"/>
  <c r="AP111"/>
  <c r="AL111"/>
  <c r="U111"/>
  <c r="AC111"/>
  <c r="T111"/>
  <c r="N111"/>
  <c r="J111"/>
  <c r="W111"/>
  <c r="M112"/>
  <c r="I112"/>
  <c r="AM112"/>
  <c r="AJ112"/>
  <c r="AJ120"/>
  <c r="V112"/>
  <c r="AA112"/>
  <c r="AG112"/>
  <c r="R112"/>
  <c r="H112"/>
  <c r="AD112"/>
  <c r="Q112"/>
  <c r="AP112"/>
  <c r="AL112"/>
  <c r="U112"/>
  <c r="AC112"/>
  <c r="T112"/>
  <c r="N112"/>
  <c r="J112"/>
  <c r="W112"/>
  <c r="E114"/>
  <c r="O118"/>
  <c r="K122"/>
  <c r="AF114"/>
  <c r="Z118"/>
  <c r="AO122"/>
  <c r="AI114"/>
  <c r="P118"/>
  <c r="F122"/>
  <c r="S114"/>
  <c r="AN118"/>
  <c r="AK122"/>
  <c r="AE114"/>
  <c r="E111"/>
  <c r="O111"/>
  <c r="K111"/>
  <c r="G111"/>
  <c r="AF111"/>
  <c r="Z111"/>
  <c r="AO111"/>
  <c r="Y111"/>
  <c r="AI111"/>
  <c r="P111"/>
  <c r="E112"/>
  <c r="O112"/>
  <c r="K112"/>
  <c r="G112"/>
  <c r="AF112"/>
  <c r="Z112"/>
  <c r="AO112"/>
  <c r="Y112"/>
  <c r="AI112"/>
  <c r="P112"/>
  <c r="E113"/>
  <c r="O113"/>
  <c r="K113"/>
  <c r="AF113"/>
  <c r="AI113"/>
  <c r="F121"/>
  <c r="S111"/>
  <c r="AN116"/>
  <c r="AK121"/>
  <c r="AE111"/>
  <c r="AH116"/>
  <c r="L111"/>
  <c r="AF117"/>
  <c r="AI117"/>
  <c r="F123"/>
  <c r="S112"/>
  <c r="AN117"/>
  <c r="AK123"/>
  <c r="AE112"/>
  <c r="G121"/>
  <c r="Y121"/>
  <c r="F119"/>
  <c r="AB124"/>
  <c r="AN113"/>
  <c r="AK119"/>
  <c r="X124"/>
  <c r="AH113"/>
  <c r="AH124"/>
  <c r="L124"/>
  <c r="AB120"/>
  <c r="AE125"/>
  <c r="F120"/>
  <c r="X125"/>
  <c r="Z125"/>
  <c r="AN120"/>
  <c r="AE120"/>
  <c r="AN125"/>
  <c r="M121"/>
  <c r="I121"/>
  <c r="AM121"/>
  <c r="AJ117"/>
  <c r="AJ125"/>
  <c r="V121"/>
  <c r="AA121"/>
  <c r="AG121"/>
  <c r="R121"/>
  <c r="H121"/>
  <c r="AD121"/>
  <c r="Q121"/>
  <c r="AP121"/>
  <c r="AL121"/>
  <c r="U121"/>
  <c r="AC121"/>
  <c r="T121"/>
  <c r="N121"/>
  <c r="J121"/>
  <c r="W121"/>
  <c r="M122"/>
  <c r="AM114"/>
  <c r="AA114"/>
  <c r="AG118"/>
  <c r="R122"/>
  <c r="AD114"/>
  <c r="Q118"/>
  <c r="AP122"/>
  <c r="U114"/>
  <c r="AC118"/>
  <c r="T122"/>
  <c r="J114"/>
  <c r="W118"/>
  <c r="M119"/>
  <c r="I119"/>
  <c r="AM119"/>
  <c r="V123"/>
  <c r="AA123"/>
  <c r="AG123"/>
  <c r="R123"/>
  <c r="H123"/>
  <c r="AD123"/>
  <c r="Q123"/>
  <c r="AP123"/>
  <c r="AL123"/>
  <c r="U123"/>
  <c r="AC123"/>
  <c r="T123"/>
  <c r="N123"/>
  <c r="J123"/>
  <c r="W123"/>
  <c r="M124"/>
  <c r="I124"/>
  <c r="AM124"/>
  <c r="V124"/>
  <c r="AA124"/>
  <c r="AG124"/>
  <c r="R124"/>
  <c r="H124"/>
  <c r="AD124"/>
  <c r="Q124"/>
  <c r="AP124"/>
  <c r="AL124"/>
  <c r="U124"/>
  <c r="AC124"/>
  <c r="T124"/>
  <c r="N124"/>
  <c r="J124"/>
  <c r="W124"/>
  <c r="O114"/>
  <c r="K118"/>
  <c r="G122"/>
  <c r="Z114"/>
  <c r="AO118"/>
  <c r="Y122"/>
  <c r="P114"/>
  <c r="F118"/>
  <c r="AB122"/>
  <c r="AN114"/>
  <c r="AK118"/>
  <c r="X122"/>
  <c r="AH114"/>
  <c r="AH122"/>
  <c r="L122"/>
  <c r="E123"/>
  <c r="O123"/>
  <c r="K123"/>
  <c r="G123"/>
  <c r="AF123"/>
  <c r="Z123"/>
  <c r="AO123"/>
  <c r="Y123"/>
  <c r="AI123"/>
  <c r="P123"/>
  <c r="E124"/>
  <c r="O124"/>
  <c r="K124"/>
  <c r="G124"/>
  <c r="AF124"/>
  <c r="Z124"/>
  <c r="AO124"/>
  <c r="Y124"/>
  <c r="AI124"/>
  <c r="P124"/>
  <c r="E125"/>
  <c r="O125"/>
  <c r="G113"/>
  <c r="Y113"/>
  <c r="F116"/>
  <c r="AB121"/>
  <c r="AN111"/>
  <c r="AK116"/>
  <c r="X121"/>
  <c r="AH111"/>
  <c r="G117"/>
  <c r="Y117"/>
  <c r="F117"/>
  <c r="AB123"/>
  <c r="AN112"/>
  <c r="AK117"/>
  <c r="X123"/>
  <c r="AH112"/>
  <c r="AH123"/>
  <c r="L123"/>
  <c r="AO121"/>
  <c r="F113"/>
  <c r="AB119"/>
  <c r="S124"/>
  <c r="AK113"/>
  <c r="X119"/>
  <c r="AE124"/>
  <c r="L119"/>
  <c r="F115"/>
  <c r="X120"/>
  <c r="AI125"/>
  <c r="AK120"/>
  <c r="L120"/>
  <c r="S115"/>
  <c r="AH120"/>
  <c r="AB115"/>
  <c r="AA86"/>
  <c r="AC74"/>
  <c r="W76"/>
  <c r="AP86"/>
  <c r="AD78"/>
  <c r="N73"/>
  <c r="V81"/>
  <c r="AB77"/>
  <c r="AE85"/>
  <c r="AP78"/>
  <c r="AA78"/>
  <c r="AA75"/>
  <c r="F74"/>
  <c r="M80"/>
  <c r="AC83"/>
  <c r="O87"/>
  <c r="AM75"/>
  <c r="F79"/>
  <c r="AD83"/>
  <c r="W81"/>
  <c r="AC78"/>
  <c r="R84"/>
  <c r="P74"/>
  <c r="AM76"/>
  <c r="S73"/>
  <c r="Q80"/>
  <c r="AE80"/>
  <c r="M126" i="17"/>
  <c r="I102" i="10"/>
  <c r="I82"/>
  <c r="P82"/>
  <c r="I119"/>
  <c r="I156"/>
  <c r="I202"/>
  <c r="H75" i="17"/>
  <c r="N75"/>
  <c r="F57" i="23"/>
  <c r="AH86" i="22"/>
  <c r="E78"/>
  <c r="E64" i="23"/>
  <c r="AO78" i="22"/>
  <c r="AG84"/>
  <c r="Q74"/>
  <c r="AG75"/>
  <c r="Z83"/>
  <c r="K82"/>
  <c r="L84"/>
  <c r="Q82"/>
  <c r="AH81"/>
  <c r="E83"/>
  <c r="E69" i="23"/>
  <c r="AO86" i="22"/>
  <c r="AD80"/>
  <c r="S74"/>
  <c r="R79"/>
  <c r="Z75"/>
  <c r="K74"/>
  <c r="L76"/>
  <c r="S82"/>
  <c r="AB85"/>
  <c r="S84"/>
  <c r="AI87"/>
  <c r="Y82"/>
  <c r="O77"/>
  <c r="O76"/>
  <c r="AC87"/>
  <c r="Y84"/>
  <c r="V80"/>
  <c r="AF75"/>
  <c r="AB75"/>
  <c r="N78"/>
  <c r="F85"/>
  <c r="N76"/>
  <c r="AB79"/>
  <c r="W87"/>
  <c r="E74"/>
  <c r="K79"/>
  <c r="AL77"/>
  <c r="K84"/>
  <c r="J77"/>
  <c r="AH79"/>
  <c r="AH65" i="23"/>
  <c r="T83" i="22"/>
  <c r="AO81"/>
  <c r="AO76"/>
  <c r="AA77"/>
  <c r="E85"/>
  <c r="K87"/>
  <c r="AL85"/>
  <c r="K76"/>
  <c r="L77"/>
  <c r="R83"/>
  <c r="T75"/>
  <c r="AO73"/>
  <c r="K80"/>
  <c r="X73"/>
  <c r="X80"/>
  <c r="O83"/>
  <c r="AF82"/>
  <c r="AB86"/>
  <c r="AI73"/>
  <c r="Q76"/>
  <c r="AF86"/>
  <c r="AM81"/>
  <c r="AM84"/>
  <c r="I75"/>
  <c r="G82"/>
  <c r="V73"/>
  <c r="AJ76"/>
  <c r="AE79"/>
  <c r="Y79"/>
  <c r="I84" i="10"/>
  <c r="P84"/>
  <c r="I121"/>
  <c r="I158"/>
  <c r="I204"/>
  <c r="H77" i="17"/>
  <c r="W77" i="22"/>
  <c r="M74"/>
  <c r="P79"/>
  <c r="AK77"/>
  <c r="AK76"/>
  <c r="AH87"/>
  <c r="AH73" i="23"/>
  <c r="AA74" i="22"/>
  <c r="U83"/>
  <c r="AP81"/>
  <c r="AK80"/>
  <c r="E82"/>
  <c r="AA79"/>
  <c r="P87"/>
  <c r="AK85"/>
  <c r="AP80"/>
  <c r="AA87"/>
  <c r="AD74"/>
  <c r="U75"/>
  <c r="AP73"/>
  <c r="AP84"/>
  <c r="AN77"/>
  <c r="AN84"/>
  <c r="V83"/>
  <c r="Q83"/>
  <c r="F86"/>
  <c r="AC77"/>
  <c r="N84"/>
  <c r="H87"/>
  <c r="I81"/>
  <c r="AE76"/>
  <c r="G75"/>
  <c r="AJ74"/>
  <c r="Q78"/>
  <c r="AB81"/>
  <c r="AF79"/>
  <c r="V78"/>
  <c r="I106" i="10"/>
  <c r="J258"/>
  <c r="H324"/>
  <c r="M324"/>
  <c r="I258"/>
  <c r="G324"/>
  <c r="G138" i="17"/>
  <c r="O324" i="10"/>
  <c r="Q324"/>
  <c r="K324"/>
  <c r="J324"/>
  <c r="J138" i="17"/>
  <c r="L324" i="10"/>
  <c r="S324"/>
  <c r="P324"/>
  <c r="N324"/>
  <c r="H258"/>
  <c r="F324"/>
  <c r="K258"/>
  <c r="I324"/>
  <c r="R324"/>
  <c r="L87" i="22"/>
  <c r="AG82"/>
  <c r="J81"/>
  <c r="AH75"/>
  <c r="J85"/>
  <c r="W83"/>
  <c r="AG78"/>
  <c r="Z79"/>
  <c r="U79"/>
  <c r="T79"/>
  <c r="P78"/>
  <c r="K78"/>
  <c r="AP77"/>
  <c r="AO77"/>
  <c r="M84"/>
  <c r="L80"/>
  <c r="P84"/>
  <c r="T80"/>
  <c r="N74"/>
  <c r="AJ81"/>
  <c r="R82"/>
  <c r="AH77"/>
  <c r="M75"/>
  <c r="E75"/>
  <c r="AD85"/>
  <c r="E79"/>
  <c r="J73"/>
  <c r="AK83"/>
  <c r="AL83"/>
  <c r="Z82"/>
  <c r="U82"/>
  <c r="T82"/>
  <c r="P81"/>
  <c r="K81"/>
  <c r="AA84"/>
  <c r="AH84"/>
  <c r="AP76"/>
  <c r="T84"/>
  <c r="N82"/>
  <c r="AJ85"/>
  <c r="J82"/>
  <c r="E87"/>
  <c r="AD86"/>
  <c r="E81"/>
  <c r="J74"/>
  <c r="R78"/>
  <c r="AD73"/>
  <c r="Z87"/>
  <c r="U87"/>
  <c r="T87"/>
  <c r="P86"/>
  <c r="K86"/>
  <c r="AP85"/>
  <c r="AO85"/>
  <c r="W80"/>
  <c r="AG76"/>
  <c r="P76"/>
  <c r="X86"/>
  <c r="AM74"/>
  <c r="AF85"/>
  <c r="M87"/>
  <c r="R75"/>
  <c r="AG86"/>
  <c r="W74"/>
  <c r="L85"/>
  <c r="W78"/>
  <c r="AG73"/>
  <c r="AK75"/>
  <c r="AL75"/>
  <c r="Z74"/>
  <c r="U74"/>
  <c r="T74"/>
  <c r="P73"/>
  <c r="K73"/>
  <c r="AA76"/>
  <c r="AH80"/>
  <c r="P80"/>
  <c r="T76"/>
  <c r="AM82"/>
  <c r="AJ77"/>
  <c r="G73"/>
  <c r="I73"/>
  <c r="AM73"/>
  <c r="Q85"/>
  <c r="G84"/>
  <c r="I76"/>
  <c r="AI80"/>
  <c r="AJ87"/>
  <c r="AN83"/>
  <c r="AE83"/>
  <c r="F83"/>
  <c r="AI79"/>
  <c r="S83"/>
  <c r="V82"/>
  <c r="O82"/>
  <c r="Y81"/>
  <c r="N86"/>
  <c r="Q86"/>
  <c r="AN81"/>
  <c r="AE77"/>
  <c r="F77"/>
  <c r="H73"/>
  <c r="AJ80"/>
  <c r="X84"/>
  <c r="AM80"/>
  <c r="AF87"/>
  <c r="AE87"/>
  <c r="F87"/>
  <c r="AB87"/>
  <c r="V86"/>
  <c r="Y87"/>
  <c r="O81"/>
  <c r="AC81"/>
  <c r="AI85"/>
  <c r="Q77"/>
  <c r="AN76"/>
  <c r="I84"/>
  <c r="AI84"/>
  <c r="S76"/>
  <c r="V75"/>
  <c r="O75"/>
  <c r="AC75"/>
  <c r="AI83"/>
  <c r="Q75"/>
  <c r="AF74"/>
  <c r="G74"/>
  <c r="Y74"/>
  <c r="AM78"/>
  <c r="S78"/>
  <c r="AN73"/>
  <c r="X85"/>
  <c r="N85"/>
  <c r="Q81"/>
  <c r="V84"/>
  <c r="X76"/>
  <c r="H76"/>
  <c r="V79"/>
  <c r="X79"/>
  <c r="N79"/>
  <c r="Q79"/>
  <c r="AN78"/>
  <c r="Y78"/>
  <c r="H74" i="10"/>
  <c r="I101"/>
  <c r="I90"/>
  <c r="P90"/>
  <c r="I127"/>
  <c r="I164"/>
  <c r="I210"/>
  <c r="H83" i="17"/>
  <c r="I94" i="10"/>
  <c r="I99"/>
  <c r="AD82" i="22"/>
  <c r="AG87"/>
  <c r="W75"/>
  <c r="L86"/>
  <c r="W79"/>
  <c r="AG74"/>
  <c r="AA73"/>
  <c r="AH78"/>
  <c r="AH64" i="23"/>
  <c r="AP79" i="22"/>
  <c r="AO79"/>
  <c r="AK78"/>
  <c r="AL78"/>
  <c r="Z77"/>
  <c r="U77"/>
  <c r="T77"/>
  <c r="J76"/>
  <c r="Z80"/>
  <c r="AL76"/>
  <c r="I78"/>
  <c r="H74"/>
  <c r="AG77"/>
  <c r="E77"/>
  <c r="R86"/>
  <c r="AD81"/>
  <c r="M79"/>
  <c r="L74"/>
  <c r="M83"/>
  <c r="L78"/>
  <c r="P83"/>
  <c r="K83"/>
  <c r="AP82"/>
  <c r="AO82"/>
  <c r="AK81"/>
  <c r="AL81"/>
  <c r="R80"/>
  <c r="AD76"/>
  <c r="Z84"/>
  <c r="AL80"/>
  <c r="I82"/>
  <c r="H82"/>
  <c r="W82"/>
  <c r="AA82"/>
  <c r="M81"/>
  <c r="L75"/>
  <c r="M85"/>
  <c r="L79"/>
  <c r="AA83"/>
  <c r="AH83"/>
  <c r="AH69" i="23"/>
  <c r="AP87" i="22"/>
  <c r="AO87"/>
  <c r="AK86"/>
  <c r="AL86"/>
  <c r="Z85"/>
  <c r="U85"/>
  <c r="T85"/>
  <c r="J84"/>
  <c r="AK84"/>
  <c r="AO80"/>
  <c r="AC82"/>
  <c r="AB74"/>
  <c r="J87"/>
  <c r="M82"/>
  <c r="AA81"/>
  <c r="E86"/>
  <c r="J79"/>
  <c r="AH74"/>
  <c r="AH60" i="23"/>
  <c r="J83" i="22"/>
  <c r="E73"/>
  <c r="P75"/>
  <c r="K75"/>
  <c r="AP74"/>
  <c r="AO74"/>
  <c r="AK73"/>
  <c r="AL73"/>
  <c r="W84"/>
  <c r="AG80"/>
  <c r="Z76"/>
  <c r="AO84"/>
  <c r="I74"/>
  <c r="AB82"/>
  <c r="V77"/>
  <c r="AE73"/>
  <c r="F73"/>
  <c r="H85"/>
  <c r="AF76"/>
  <c r="AE84"/>
  <c r="N80"/>
  <c r="AB76"/>
  <c r="AF83"/>
  <c r="G79"/>
  <c r="I83"/>
  <c r="AM83"/>
  <c r="AB83"/>
  <c r="AJ78"/>
  <c r="G86"/>
  <c r="Y83"/>
  <c r="AC86"/>
  <c r="H86"/>
  <c r="AF81"/>
  <c r="G77"/>
  <c r="I77"/>
  <c r="AM77"/>
  <c r="Q73"/>
  <c r="V76"/>
  <c r="AC76"/>
  <c r="AB80"/>
  <c r="AN87"/>
  <c r="I87"/>
  <c r="AM87"/>
  <c r="S87"/>
  <c r="O86"/>
  <c r="Y85"/>
  <c r="X81"/>
  <c r="N81"/>
  <c r="H77"/>
  <c r="AF84"/>
  <c r="O80"/>
  <c r="F76"/>
  <c r="AB84"/>
  <c r="AJ75"/>
  <c r="G83"/>
  <c r="X75"/>
  <c r="N75"/>
  <c r="H75"/>
  <c r="AJ82"/>
  <c r="AN74"/>
  <c r="AE74"/>
  <c r="F78"/>
  <c r="AB78"/>
  <c r="AF73"/>
  <c r="O85"/>
  <c r="AC85"/>
  <c r="H81"/>
  <c r="AJ84"/>
  <c r="O84"/>
  <c r="F80"/>
  <c r="S80"/>
  <c r="O79"/>
  <c r="AC79"/>
  <c r="H79"/>
  <c r="AF78"/>
  <c r="AE78"/>
  <c r="Y76"/>
  <c r="I89" i="10"/>
  <c r="P89"/>
  <c r="I126"/>
  <c r="I163"/>
  <c r="I209"/>
  <c r="H82" i="17"/>
  <c r="N82"/>
  <c r="M57" i="23"/>
  <c r="I88" i="10"/>
  <c r="I105"/>
  <c r="P105"/>
  <c r="I142"/>
  <c r="I179"/>
  <c r="I225"/>
  <c r="H98" i="17"/>
  <c r="I104" i="10"/>
  <c r="I193"/>
  <c r="F267"/>
  <c r="G267"/>
  <c r="J203"/>
  <c r="I76" i="17"/>
  <c r="I312" i="10"/>
  <c r="L249"/>
  <c r="R87" i="22"/>
  <c r="R77"/>
  <c r="R81"/>
  <c r="AD75"/>
  <c r="R85"/>
  <c r="AD79"/>
  <c r="M78"/>
  <c r="L73"/>
  <c r="AK79"/>
  <c r="AL79"/>
  <c r="Z78"/>
  <c r="U78"/>
  <c r="T78"/>
  <c r="P77"/>
  <c r="K77"/>
  <c r="AA80"/>
  <c r="E84"/>
  <c r="U80"/>
  <c r="X78"/>
  <c r="AI82"/>
  <c r="AI68" i="23"/>
  <c r="V85" i="22"/>
  <c r="AD77"/>
  <c r="AD87"/>
  <c r="J86"/>
  <c r="W85"/>
  <c r="AG79"/>
  <c r="R73"/>
  <c r="AG83"/>
  <c r="AP83"/>
  <c r="AO83"/>
  <c r="AK82"/>
  <c r="AL82"/>
  <c r="Z81"/>
  <c r="U81"/>
  <c r="T81"/>
  <c r="J80"/>
  <c r="AH76"/>
  <c r="U84"/>
  <c r="X82"/>
  <c r="AI86"/>
  <c r="AI72" i="23"/>
  <c r="AF77" i="22"/>
  <c r="AH82"/>
  <c r="W86"/>
  <c r="AG81"/>
  <c r="R74"/>
  <c r="AG85"/>
  <c r="W73"/>
  <c r="L83"/>
  <c r="AK87"/>
  <c r="AL87"/>
  <c r="Z86"/>
  <c r="U86"/>
  <c r="T86"/>
  <c r="P85"/>
  <c r="K85"/>
  <c r="M76"/>
  <c r="E76"/>
  <c r="AL84"/>
  <c r="I86"/>
  <c r="AI74"/>
  <c r="AI60" i="23"/>
  <c r="M77" i="22"/>
  <c r="L82"/>
  <c r="M86"/>
  <c r="L81"/>
  <c r="AA85"/>
  <c r="AH85"/>
  <c r="AH71" i="23"/>
  <c r="M73" i="22"/>
  <c r="AH73"/>
  <c r="AH59" i="23"/>
  <c r="AP75" i="22"/>
  <c r="AO75"/>
  <c r="AK74"/>
  <c r="AL74"/>
  <c r="Z73"/>
  <c r="U73"/>
  <c r="T73"/>
  <c r="AD84"/>
  <c r="E80"/>
  <c r="U76"/>
  <c r="X74"/>
  <c r="AI78"/>
  <c r="AI64" i="23"/>
  <c r="AN85" i="22"/>
  <c r="O73"/>
  <c r="AC73"/>
  <c r="AI81"/>
  <c r="AI67" i="23"/>
  <c r="S85" i="22"/>
  <c r="G76"/>
  <c r="G62" i="23"/>
  <c r="F84" i="22"/>
  <c r="H80"/>
  <c r="AJ79"/>
  <c r="G87"/>
  <c r="G73" i="23"/>
  <c r="X83" i="22"/>
  <c r="N83"/>
  <c r="H83"/>
  <c r="AJ86"/>
  <c r="AN82"/>
  <c r="AE82"/>
  <c r="Y80"/>
  <c r="AM86"/>
  <c r="S86"/>
  <c r="G85"/>
  <c r="G71" i="23"/>
  <c r="X77" i="22"/>
  <c r="N77"/>
  <c r="AB73"/>
  <c r="AF80"/>
  <c r="I80"/>
  <c r="H84"/>
  <c r="V87"/>
  <c r="X87"/>
  <c r="N87"/>
  <c r="Q87"/>
  <c r="AN86"/>
  <c r="Y86"/>
  <c r="AE81"/>
  <c r="F81"/>
  <c r="AI77"/>
  <c r="S77"/>
  <c r="G80"/>
  <c r="G66" i="23"/>
  <c r="AC80" i="22"/>
  <c r="AI76"/>
  <c r="AJ83"/>
  <c r="AN75"/>
  <c r="AE75"/>
  <c r="F75"/>
  <c r="AI75"/>
  <c r="AI61" i="23"/>
  <c r="S75" i="22"/>
  <c r="V74"/>
  <c r="O74"/>
  <c r="Y73"/>
  <c r="H78"/>
  <c r="AJ73"/>
  <c r="AJ88"/>
  <c r="G81"/>
  <c r="G67" i="23"/>
  <c r="I85" i="22"/>
  <c r="AM85"/>
  <c r="S81"/>
  <c r="AN80"/>
  <c r="AC84"/>
  <c r="Q84"/>
  <c r="AN79"/>
  <c r="I79"/>
  <c r="AM79"/>
  <c r="S79"/>
  <c r="O78"/>
  <c r="I93" i="10"/>
  <c r="P93"/>
  <c r="I130"/>
  <c r="I167"/>
  <c r="I213"/>
  <c r="H86" i="17"/>
  <c r="N86"/>
  <c r="Q57" i="23"/>
  <c r="I85" i="10"/>
  <c r="P85"/>
  <c r="I122"/>
  <c r="I159"/>
  <c r="I205"/>
  <c r="H78" i="17"/>
  <c r="I92" i="10"/>
  <c r="I100"/>
  <c r="I86"/>
  <c r="I103"/>
  <c r="P103"/>
  <c r="I140"/>
  <c r="I177"/>
  <c r="I223"/>
  <c r="H96" i="17"/>
  <c r="N96"/>
  <c r="AA57" i="23"/>
  <c r="L138" i="17"/>
  <c r="AF36"/>
  <c r="AF58"/>
  <c r="K135"/>
  <c r="K137"/>
  <c r="AA18"/>
  <c r="AG18"/>
  <c r="AG59"/>
  <c r="L147"/>
  <c r="L149"/>
  <c r="M84"/>
  <c r="O36" i="23"/>
  <c r="G141" i="17"/>
  <c r="M103"/>
  <c r="AH36" i="23"/>
  <c r="E70"/>
  <c r="P153" i="11"/>
  <c r="Q153"/>
  <c r="W153"/>
  <c r="K46" i="17"/>
  <c r="W46"/>
  <c r="R127"/>
  <c r="G65" i="23"/>
  <c r="G72"/>
  <c r="G63"/>
  <c r="G69"/>
  <c r="G70"/>
  <c r="G60"/>
  <c r="L137" i="17"/>
  <c r="R126"/>
  <c r="G64" i="23"/>
  <c r="G61"/>
  <c r="G68"/>
  <c r="Q126" i="17"/>
  <c r="AF35"/>
  <c r="Q127"/>
  <c r="Z20"/>
  <c r="AF20"/>
  <c r="AA127" i="11"/>
  <c r="P107" i="10"/>
  <c r="I144"/>
  <c r="I181"/>
  <c r="I227"/>
  <c r="H100" i="17"/>
  <c r="N100"/>
  <c r="AE57" i="23"/>
  <c r="E62"/>
  <c r="E66"/>
  <c r="F126" i="17"/>
  <c r="M125"/>
  <c r="AI39"/>
  <c r="K127"/>
  <c r="AF61"/>
  <c r="N135"/>
  <c r="N137"/>
  <c r="F127"/>
  <c r="F125"/>
  <c r="F130"/>
  <c r="K126"/>
  <c r="AF21"/>
  <c r="AF33"/>
  <c r="P106" i="10"/>
  <c r="I143"/>
  <c r="I180"/>
  <c r="I226"/>
  <c r="H99" i="17"/>
  <c r="P98" i="10"/>
  <c r="I135"/>
  <c r="I172"/>
  <c r="I218"/>
  <c r="H91" i="17"/>
  <c r="O104"/>
  <c r="AI78" i="23"/>
  <c r="J137" i="17"/>
  <c r="P109" i="10"/>
  <c r="I146"/>
  <c r="I183"/>
  <c r="I229"/>
  <c r="H102" i="17"/>
  <c r="N80"/>
  <c r="K57" i="23"/>
  <c r="K69"/>
  <c r="R97" i="10"/>
  <c r="S97"/>
  <c r="L134"/>
  <c r="L171"/>
  <c r="L217"/>
  <c r="K90" i="17"/>
  <c r="M127"/>
  <c r="AG43"/>
  <c r="F187"/>
  <c r="AM15" i="23"/>
  <c r="P97" i="10"/>
  <c r="I134"/>
  <c r="I171"/>
  <c r="I217"/>
  <c r="H90" i="17"/>
  <c r="N90"/>
  <c r="U57" i="23"/>
  <c r="L104" i="10"/>
  <c r="R104"/>
  <c r="G101"/>
  <c r="F185" i="17"/>
  <c r="AK15" i="23"/>
  <c r="G89" i="10"/>
  <c r="AB39" i="17"/>
  <c r="AH39"/>
  <c r="AF41"/>
  <c r="G94" i="10"/>
  <c r="G82"/>
  <c r="G105"/>
  <c r="G99"/>
  <c r="G88"/>
  <c r="G103"/>
  <c r="G96"/>
  <c r="L127" i="17"/>
  <c r="G85" i="10"/>
  <c r="G106"/>
  <c r="G102"/>
  <c r="F74"/>
  <c r="G107"/>
  <c r="AF48" i="17"/>
  <c r="N105"/>
  <c r="AJ57" i="23"/>
  <c r="L126" i="17"/>
  <c r="S111" i="10"/>
  <c r="L148"/>
  <c r="L185"/>
  <c r="L231"/>
  <c r="K104" i="17"/>
  <c r="G108" i="10"/>
  <c r="G98"/>
  <c r="G109"/>
  <c r="G95"/>
  <c r="G97"/>
  <c r="AF37" i="17"/>
  <c r="AR40" i="22"/>
  <c r="G84" i="10"/>
  <c r="G104"/>
  <c r="G90"/>
  <c r="G100"/>
  <c r="G92"/>
  <c r="G86"/>
  <c r="G93"/>
  <c r="F260"/>
  <c r="H195"/>
  <c r="I211"/>
  <c r="H84" i="17"/>
  <c r="K303" i="10"/>
  <c r="K117" i="17"/>
  <c r="S303" i="10"/>
  <c r="S117" i="17"/>
  <c r="J303" i="10"/>
  <c r="J117" i="17"/>
  <c r="R303" i="10"/>
  <c r="R117" i="17"/>
  <c r="L243" i="10"/>
  <c r="N303"/>
  <c r="N117" i="17"/>
  <c r="Q303" i="10"/>
  <c r="Q117" i="17"/>
  <c r="P303" i="10"/>
  <c r="P117" i="17"/>
  <c r="L303" i="10"/>
  <c r="L117" i="17"/>
  <c r="O303" i="10"/>
  <c r="O117" i="17"/>
  <c r="M303" i="10"/>
  <c r="M117" i="17"/>
  <c r="N84"/>
  <c r="O57" i="23"/>
  <c r="O64"/>
  <c r="L275" i="10"/>
  <c r="Q304"/>
  <c r="Q118" i="17"/>
  <c r="P304" i="10"/>
  <c r="P118" i="17"/>
  <c r="L304" i="10"/>
  <c r="L118" i="17"/>
  <c r="M304" i="10"/>
  <c r="M118" i="17"/>
  <c r="J304" i="10"/>
  <c r="J118" i="17"/>
  <c r="O304" i="10"/>
  <c r="O118" i="17"/>
  <c r="L244" i="10"/>
  <c r="K304"/>
  <c r="K118" i="17"/>
  <c r="S304" i="10"/>
  <c r="S118" i="17"/>
  <c r="R304" i="10"/>
  <c r="R118" i="17"/>
  <c r="N304" i="10"/>
  <c r="N118" i="17"/>
  <c r="J284" i="10"/>
  <c r="H359"/>
  <c r="O359"/>
  <c r="R359"/>
  <c r="P359"/>
  <c r="S359"/>
  <c r="K284"/>
  <c r="I359"/>
  <c r="Q359"/>
  <c r="I284"/>
  <c r="G359"/>
  <c r="J359"/>
  <c r="K359"/>
  <c r="L359"/>
  <c r="N359"/>
  <c r="H284"/>
  <c r="F359"/>
  <c r="M359"/>
  <c r="S302"/>
  <c r="S116" i="17"/>
  <c r="L302" i="10"/>
  <c r="L116" i="17"/>
  <c r="H242" i="10"/>
  <c r="F302"/>
  <c r="F116" i="17"/>
  <c r="M302" i="10"/>
  <c r="M116" i="17"/>
  <c r="I242" i="10"/>
  <c r="G302"/>
  <c r="G116" i="17"/>
  <c r="K242" i="10"/>
  <c r="J302"/>
  <c r="J116" i="17"/>
  <c r="K302" i="10"/>
  <c r="K116" i="17"/>
  <c r="Q302" i="10"/>
  <c r="Q116" i="17"/>
  <c r="R302" i="10"/>
  <c r="R116" i="17"/>
  <c r="P302" i="10"/>
  <c r="P116" i="17"/>
  <c r="N302" i="10"/>
  <c r="N116" i="17"/>
  <c r="J242" i="10"/>
  <c r="H302"/>
  <c r="H116" i="17"/>
  <c r="O302" i="10"/>
  <c r="O116" i="17"/>
  <c r="G251" i="10"/>
  <c r="F252"/>
  <c r="G252"/>
  <c r="F253"/>
  <c r="G253"/>
  <c r="L90"/>
  <c r="R90"/>
  <c r="S90"/>
  <c r="L127"/>
  <c r="L164"/>
  <c r="L210"/>
  <c r="K83" i="17"/>
  <c r="F186"/>
  <c r="AL15" i="23"/>
  <c r="P101" i="10"/>
  <c r="I138"/>
  <c r="I175"/>
  <c r="I221"/>
  <c r="H94" i="17"/>
  <c r="M105"/>
  <c r="AJ36" i="23"/>
  <c r="AG19" i="17"/>
  <c r="O76"/>
  <c r="G78" i="23"/>
  <c r="AA58" i="17"/>
  <c r="AB167" i="11"/>
  <c r="P104" i="10"/>
  <c r="I141"/>
  <c r="I178"/>
  <c r="I224"/>
  <c r="H97" i="17"/>
  <c r="N97"/>
  <c r="AB57" i="23"/>
  <c r="AG31" i="17"/>
  <c r="AC126" i="11"/>
  <c r="AC19" i="17"/>
  <c r="AB19"/>
  <c r="F268" i="10"/>
  <c r="G268"/>
  <c r="J207"/>
  <c r="I80" i="17"/>
  <c r="I194" i="10"/>
  <c r="P108"/>
  <c r="I145"/>
  <c r="I182"/>
  <c r="I228"/>
  <c r="H101" i="17"/>
  <c r="N101"/>
  <c r="AF57" i="23"/>
  <c r="I130" i="17"/>
  <c r="L103" i="10"/>
  <c r="R103"/>
  <c r="O325"/>
  <c r="O139" i="17"/>
  <c r="H259" i="10"/>
  <c r="F325"/>
  <c r="F139" i="17"/>
  <c r="Q325" i="10"/>
  <c r="Q139" i="17"/>
  <c r="L325" i="10"/>
  <c r="L139" i="17"/>
  <c r="I259" i="10"/>
  <c r="G325"/>
  <c r="G139" i="17"/>
  <c r="S325" i="10"/>
  <c r="S139" i="17"/>
  <c r="J325" i="10"/>
  <c r="J139" i="17"/>
  <c r="P325" i="10"/>
  <c r="P139" i="17"/>
  <c r="K259" i="10"/>
  <c r="I325"/>
  <c r="I139" i="17"/>
  <c r="K325" i="10"/>
  <c r="M325"/>
  <c r="M139" i="17"/>
  <c r="R325" i="10"/>
  <c r="R139" i="17"/>
  <c r="J259" i="10"/>
  <c r="H325"/>
  <c r="H139" i="17"/>
  <c r="N325" i="10"/>
  <c r="I313"/>
  <c r="I127" i="17"/>
  <c r="L250" i="10"/>
  <c r="H96"/>
  <c r="H108"/>
  <c r="H98"/>
  <c r="H107"/>
  <c r="H95"/>
  <c r="H109"/>
  <c r="H97"/>
  <c r="P140" i="11"/>
  <c r="U140"/>
  <c r="I33" i="17"/>
  <c r="U33"/>
  <c r="L92" i="10"/>
  <c r="R92"/>
  <c r="S92"/>
  <c r="L129"/>
  <c r="L166"/>
  <c r="L212"/>
  <c r="K85" i="17"/>
  <c r="L105" i="10"/>
  <c r="R105"/>
  <c r="AF45" i="17"/>
  <c r="H142"/>
  <c r="L86" i="10"/>
  <c r="R86"/>
  <c r="P148" i="11"/>
  <c r="U148"/>
  <c r="I41" i="17"/>
  <c r="U41"/>
  <c r="H141"/>
  <c r="U127" i="11"/>
  <c r="I20" i="17"/>
  <c r="U20"/>
  <c r="P127" i="11"/>
  <c r="AB136"/>
  <c r="AC136"/>
  <c r="AC29" i="17"/>
  <c r="H138"/>
  <c r="P102" i="10"/>
  <c r="I139"/>
  <c r="I176"/>
  <c r="I222"/>
  <c r="H95" i="17"/>
  <c r="AF38"/>
  <c r="K74" i="10"/>
  <c r="AF34" i="17"/>
  <c r="R98" i="10"/>
  <c r="S98"/>
  <c r="L135"/>
  <c r="L172"/>
  <c r="L218"/>
  <c r="K91" i="17"/>
  <c r="L85" i="10"/>
  <c r="R85"/>
  <c r="K122"/>
  <c r="K159"/>
  <c r="K205"/>
  <c r="J78" i="17"/>
  <c r="L106" i="10"/>
  <c r="R106"/>
  <c r="K143"/>
  <c r="K180"/>
  <c r="K226"/>
  <c r="J99" i="17"/>
  <c r="L100" i="10"/>
  <c r="R100"/>
  <c r="S100"/>
  <c r="L137"/>
  <c r="L174"/>
  <c r="L220"/>
  <c r="K93" i="17"/>
  <c r="L82" i="10"/>
  <c r="R82"/>
  <c r="P96"/>
  <c r="I133"/>
  <c r="I170"/>
  <c r="I216"/>
  <c r="H89" i="17"/>
  <c r="N89"/>
  <c r="T57" i="23"/>
  <c r="T72"/>
  <c r="AI73"/>
  <c r="AI63"/>
  <c r="AI62"/>
  <c r="AI66"/>
  <c r="AI65"/>
  <c r="AI71"/>
  <c r="AI70"/>
  <c r="AI69"/>
  <c r="I126" i="17"/>
  <c r="I125"/>
  <c r="I129"/>
  <c r="AR143" i="22"/>
  <c r="L84" i="10"/>
  <c r="R84"/>
  <c r="K121"/>
  <c r="K158"/>
  <c r="K204"/>
  <c r="J77" i="17"/>
  <c r="L99" i="10"/>
  <c r="R99"/>
  <c r="K136"/>
  <c r="K173"/>
  <c r="K219"/>
  <c r="J92" i="17"/>
  <c r="L89" i="10"/>
  <c r="R89"/>
  <c r="L94"/>
  <c r="R94"/>
  <c r="K131"/>
  <c r="K168"/>
  <c r="K214"/>
  <c r="J87" i="17"/>
  <c r="AB31"/>
  <c r="AH31"/>
  <c r="AC138" i="11"/>
  <c r="AC31" i="17"/>
  <c r="AI31"/>
  <c r="E63" i="23"/>
  <c r="E72"/>
  <c r="AF26" i="17"/>
  <c r="AF42"/>
  <c r="L102" i="10"/>
  <c r="R102"/>
  <c r="S102"/>
  <c r="L139"/>
  <c r="L176"/>
  <c r="L222"/>
  <c r="K95" i="17"/>
  <c r="P164" i="11"/>
  <c r="U164"/>
  <c r="I55" i="17"/>
  <c r="U55"/>
  <c r="AG55"/>
  <c r="H147"/>
  <c r="E61" i="23"/>
  <c r="E65"/>
  <c r="E73"/>
  <c r="E67"/>
  <c r="L88" i="10"/>
  <c r="R88"/>
  <c r="S88"/>
  <c r="L125"/>
  <c r="L162"/>
  <c r="L208"/>
  <c r="K81" i="17"/>
  <c r="P145" i="11"/>
  <c r="U145"/>
  <c r="I38" i="17"/>
  <c r="U38"/>
  <c r="AR68" i="22"/>
  <c r="H90" i="10"/>
  <c r="H102"/>
  <c r="H100"/>
  <c r="H92"/>
  <c r="H82"/>
  <c r="H86"/>
  <c r="H103"/>
  <c r="H88"/>
  <c r="H94"/>
  <c r="H106"/>
  <c r="H105"/>
  <c r="H93"/>
  <c r="H99"/>
  <c r="G74"/>
  <c r="H101"/>
  <c r="H104"/>
  <c r="H89"/>
  <c r="H84"/>
  <c r="H85"/>
  <c r="E60" i="23"/>
  <c r="E68"/>
  <c r="E71"/>
  <c r="L93" i="10"/>
  <c r="R93"/>
  <c r="S93"/>
  <c r="L130"/>
  <c r="L167"/>
  <c r="L213"/>
  <c r="K86" i="17"/>
  <c r="L101" i="10"/>
  <c r="R101"/>
  <c r="S101"/>
  <c r="L138"/>
  <c r="L175"/>
  <c r="L221"/>
  <c r="K94" i="17"/>
  <c r="R107" i="10"/>
  <c r="P137" i="17"/>
  <c r="P138"/>
  <c r="AB155" i="11"/>
  <c r="AA48" i="17"/>
  <c r="AC164" i="11"/>
  <c r="AC55" i="17"/>
  <c r="AB55"/>
  <c r="R108" i="10"/>
  <c r="P130" i="11"/>
  <c r="U130"/>
  <c r="I23" i="17"/>
  <c r="U23"/>
  <c r="AG23"/>
  <c r="AA26"/>
  <c r="AB133" i="11"/>
  <c r="R95" i="10"/>
  <c r="Q137" i="17"/>
  <c r="Q138"/>
  <c r="AB43"/>
  <c r="AC150" i="11"/>
  <c r="AC43" i="17"/>
  <c r="AB140" i="11"/>
  <c r="AA33" i="17"/>
  <c r="AA64"/>
  <c r="AG64"/>
  <c r="Q147"/>
  <c r="AB173" i="11"/>
  <c r="AA45" i="17"/>
  <c r="AB152" i="11"/>
  <c r="G154" i="17"/>
  <c r="G153"/>
  <c r="G149"/>
  <c r="AC134" i="11"/>
  <c r="AC27" i="17"/>
  <c r="AB27"/>
  <c r="P149"/>
  <c r="V132" i="11"/>
  <c r="J25" i="17"/>
  <c r="V25"/>
  <c r="Q132" i="11"/>
  <c r="W132"/>
  <c r="K25" i="17"/>
  <c r="W25"/>
  <c r="R109" i="10"/>
  <c r="P149" i="11"/>
  <c r="U149"/>
  <c r="I42" i="17"/>
  <c r="U42"/>
  <c r="M138"/>
  <c r="M137"/>
  <c r="AA38"/>
  <c r="AB145" i="11"/>
  <c r="Q169"/>
  <c r="W169"/>
  <c r="K60" i="17"/>
  <c r="W60"/>
  <c r="V169" i="11"/>
  <c r="J60" i="17"/>
  <c r="V60"/>
  <c r="AC172" i="11"/>
  <c r="AC63" i="17"/>
  <c r="AI63"/>
  <c r="P171"/>
  <c r="AB63"/>
  <c r="AH63"/>
  <c r="P159"/>
  <c r="P135" i="11"/>
  <c r="U135"/>
  <c r="I28" i="17"/>
  <c r="U28"/>
  <c r="AG28"/>
  <c r="AA41"/>
  <c r="AB148" i="11"/>
  <c r="Q150"/>
  <c r="W150"/>
  <c r="K43" i="17"/>
  <c r="W43"/>
  <c r="V150" i="11"/>
  <c r="J43" i="17"/>
  <c r="V43"/>
  <c r="P151" i="11"/>
  <c r="U151"/>
  <c r="I44" i="17"/>
  <c r="U44"/>
  <c r="AG44"/>
  <c r="P144" i="11"/>
  <c r="U144"/>
  <c r="I37" i="17"/>
  <c r="U37"/>
  <c r="AB23"/>
  <c r="AC130" i="11"/>
  <c r="AC23" i="17"/>
  <c r="P141" i="11"/>
  <c r="U141"/>
  <c r="I34" i="17"/>
  <c r="U34"/>
  <c r="AB18"/>
  <c r="AH18"/>
  <c r="AC125" i="11"/>
  <c r="AC18" i="17"/>
  <c r="AI18"/>
  <c r="P134" i="11"/>
  <c r="U134"/>
  <c r="I27" i="17"/>
  <c r="U27"/>
  <c r="AG27"/>
  <c r="AA60"/>
  <c r="AG60"/>
  <c r="M147"/>
  <c r="AB169" i="11"/>
  <c r="AB61" i="17"/>
  <c r="AC170" i="11"/>
  <c r="AC61" i="17"/>
  <c r="AB54"/>
  <c r="AH54"/>
  <c r="G159"/>
  <c r="AC163" i="11"/>
  <c r="AC54" i="17"/>
  <c r="AI54"/>
  <c r="G171"/>
  <c r="R96" i="10"/>
  <c r="P131" i="11"/>
  <c r="U131"/>
  <c r="I24" i="17"/>
  <c r="U24"/>
  <c r="AG24"/>
  <c r="AA53"/>
  <c r="AG53"/>
  <c r="F147"/>
  <c r="AB162" i="11"/>
  <c r="AA30" i="17"/>
  <c r="AG30"/>
  <c r="AB137" i="11"/>
  <c r="S138" i="17"/>
  <c r="S137"/>
  <c r="AA37"/>
  <c r="AB144" i="11"/>
  <c r="P155"/>
  <c r="U155"/>
  <c r="I48" i="17"/>
  <c r="U48"/>
  <c r="K154" i="11"/>
  <c r="W154"/>
  <c r="K47" i="17"/>
  <c r="W47"/>
  <c r="AI47"/>
  <c r="Q104"/>
  <c r="AI120" i="23"/>
  <c r="V154" i="11"/>
  <c r="J47" i="17"/>
  <c r="V47"/>
  <c r="AH47"/>
  <c r="P104"/>
  <c r="AI99" i="23"/>
  <c r="AI102"/>
  <c r="U152" i="11"/>
  <c r="I45" i="17"/>
  <c r="U45"/>
  <c r="P152" i="11"/>
  <c r="AC151"/>
  <c r="AC44" i="17"/>
  <c r="AB44"/>
  <c r="P174" i="11"/>
  <c r="U174"/>
  <c r="I65" i="17"/>
  <c r="U65"/>
  <c r="AG65"/>
  <c r="R147"/>
  <c r="AH62" i="23"/>
  <c r="AH68"/>
  <c r="AI40" i="17"/>
  <c r="I141"/>
  <c r="I138"/>
  <c r="I142"/>
  <c r="I137"/>
  <c r="Q168" i="11"/>
  <c r="W168"/>
  <c r="K59" i="17"/>
  <c r="W59"/>
  <c r="AI59"/>
  <c r="L171"/>
  <c r="V168" i="11"/>
  <c r="J59" i="17"/>
  <c r="V59"/>
  <c r="AH59"/>
  <c r="L159"/>
  <c r="P133" i="11"/>
  <c r="U133"/>
  <c r="I26" i="17"/>
  <c r="U26"/>
  <c r="AB65"/>
  <c r="AC174" i="11"/>
  <c r="AC65" i="17"/>
  <c r="AB149" i="11"/>
  <c r="AA42" i="17"/>
  <c r="AB141" i="11"/>
  <c r="AA34" i="17"/>
  <c r="AB153" i="11"/>
  <c r="AA46" i="17"/>
  <c r="AG46"/>
  <c r="O103"/>
  <c r="AH78" i="23"/>
  <c r="J149" i="17"/>
  <c r="AB124" i="11"/>
  <c r="AA17" i="17"/>
  <c r="AG17"/>
  <c r="O74"/>
  <c r="E78" i="23"/>
  <c r="R137" i="17"/>
  <c r="R138"/>
  <c r="AH61" i="23"/>
  <c r="AH63"/>
  <c r="AH70"/>
  <c r="AH66"/>
  <c r="AH40" i="17"/>
  <c r="AA56"/>
  <c r="AG56"/>
  <c r="I147"/>
  <c r="AB165" i="11"/>
  <c r="AC128"/>
  <c r="AC21" i="17"/>
  <c r="AB21"/>
  <c r="AB28"/>
  <c r="AC135" i="11"/>
  <c r="AC28" i="17"/>
  <c r="AB57"/>
  <c r="AH57"/>
  <c r="J159"/>
  <c r="AC166" i="11"/>
  <c r="AC57" i="17"/>
  <c r="AI57"/>
  <c r="J171"/>
  <c r="U142" i="11"/>
  <c r="I35" i="17"/>
  <c r="U35"/>
  <c r="AG35"/>
  <c r="P142" i="11"/>
  <c r="P171"/>
  <c r="U171"/>
  <c r="I62" i="17"/>
  <c r="U62"/>
  <c r="AG62"/>
  <c r="O147"/>
  <c r="P136" i="11"/>
  <c r="U136"/>
  <c r="I29" i="17"/>
  <c r="U29"/>
  <c r="AG29"/>
  <c r="AH72" i="23"/>
  <c r="AH67"/>
  <c r="P128" i="11"/>
  <c r="U128"/>
  <c r="I21" i="17"/>
  <c r="U21"/>
  <c r="AG21"/>
  <c r="AA25"/>
  <c r="AG25"/>
  <c r="AB132" i="11"/>
  <c r="F141" i="17"/>
  <c r="F137"/>
  <c r="F142"/>
  <c r="F138"/>
  <c r="P143" i="11"/>
  <c r="U143"/>
  <c r="I36" i="17"/>
  <c r="U36"/>
  <c r="AG36"/>
  <c r="U175" i="11"/>
  <c r="I66" i="17"/>
  <c r="U66"/>
  <c r="AG66"/>
  <c r="S147"/>
  <c r="P175" i="11"/>
  <c r="AC142"/>
  <c r="AC35" i="17"/>
  <c r="AB35"/>
  <c r="P170" i="11"/>
  <c r="U170"/>
  <c r="I61" i="17"/>
  <c r="U61"/>
  <c r="AG61"/>
  <c r="N147"/>
  <c r="K126" i="11"/>
  <c r="W126"/>
  <c r="K19" i="17"/>
  <c r="W19"/>
  <c r="V126" i="11"/>
  <c r="J19" i="17"/>
  <c r="V19"/>
  <c r="AC175" i="11"/>
  <c r="AC66" i="17"/>
  <c r="AB66"/>
  <c r="AC139" i="11"/>
  <c r="AC32" i="17"/>
  <c r="AB32"/>
  <c r="K137" i="11"/>
  <c r="W137"/>
  <c r="K30" i="17"/>
  <c r="W30"/>
  <c r="V137" i="11"/>
  <c r="J30" i="17"/>
  <c r="V30"/>
  <c r="U139" i="11"/>
  <c r="I32" i="17"/>
  <c r="U32"/>
  <c r="AG32"/>
  <c r="P139" i="11"/>
  <c r="P167"/>
  <c r="U167"/>
  <c r="I58" i="17"/>
  <c r="U58"/>
  <c r="AB129" i="11"/>
  <c r="AA22" i="17"/>
  <c r="AG22"/>
  <c r="O137"/>
  <c r="O138"/>
  <c r="AH126" i="22"/>
  <c r="AO126"/>
  <c r="K126"/>
  <c r="Q100" i="10"/>
  <c r="J137"/>
  <c r="J174"/>
  <c r="J220"/>
  <c r="I93" i="17"/>
  <c r="AH98" i="22"/>
  <c r="AH106"/>
  <c r="Q102"/>
  <c r="AG103"/>
  <c r="AM99"/>
  <c r="M103"/>
  <c r="F99"/>
  <c r="W103"/>
  <c r="Z95"/>
  <c r="P99"/>
  <c r="Y103"/>
  <c r="Q99"/>
  <c r="AG100"/>
  <c r="AM104"/>
  <c r="M104"/>
  <c r="G100"/>
  <c r="F92"/>
  <c r="W92"/>
  <c r="AF92"/>
  <c r="Z92"/>
  <c r="P92"/>
  <c r="Y92"/>
  <c r="AH92"/>
  <c r="Q96"/>
  <c r="AG97"/>
  <c r="AM97"/>
  <c r="M97"/>
  <c r="F97"/>
  <c r="W97"/>
  <c r="AF97"/>
  <c r="Z97"/>
  <c r="P97"/>
  <c r="Y97"/>
  <c r="Q97"/>
  <c r="AG98"/>
  <c r="AM98"/>
  <c r="M98"/>
  <c r="F98"/>
  <c r="W98"/>
  <c r="AF98"/>
  <c r="Z98"/>
  <c r="P98"/>
  <c r="Y98"/>
  <c r="S98"/>
  <c r="AN98"/>
  <c r="AO98"/>
  <c r="K98"/>
  <c r="AC98"/>
  <c r="L98"/>
  <c r="H98"/>
  <c r="AI98"/>
  <c r="AB98"/>
  <c r="V98"/>
  <c r="S99"/>
  <c r="AN103"/>
  <c r="K95"/>
  <c r="AC99"/>
  <c r="L103"/>
  <c r="AI95"/>
  <c r="AB99"/>
  <c r="V103"/>
  <c r="S104"/>
  <c r="AN104"/>
  <c r="AO104"/>
  <c r="K104"/>
  <c r="AC104"/>
  <c r="L104"/>
  <c r="H104"/>
  <c r="AI104"/>
  <c r="AB104"/>
  <c r="V104"/>
  <c r="S105"/>
  <c r="AN105"/>
  <c r="AO105"/>
  <c r="K105"/>
  <c r="AC105"/>
  <c r="L105"/>
  <c r="H105"/>
  <c r="AI105"/>
  <c r="AB105"/>
  <c r="V105"/>
  <c r="AP95"/>
  <c r="U99"/>
  <c r="X103"/>
  <c r="AA95"/>
  <c r="E99"/>
  <c r="O103"/>
  <c r="N95"/>
  <c r="J99"/>
  <c r="AK103"/>
  <c r="T95"/>
  <c r="AL99"/>
  <c r="I100"/>
  <c r="AP100"/>
  <c r="U100"/>
  <c r="X100"/>
  <c r="R100"/>
  <c r="AA100"/>
  <c r="E100"/>
  <c r="O100"/>
  <c r="AE100"/>
  <c r="N100"/>
  <c r="J100"/>
  <c r="AK100"/>
  <c r="AD100"/>
  <c r="T100"/>
  <c r="AL100"/>
  <c r="I101"/>
  <c r="AP101"/>
  <c r="U101"/>
  <c r="X101"/>
  <c r="R101"/>
  <c r="AA101"/>
  <c r="E101"/>
  <c r="O101"/>
  <c r="AE101"/>
  <c r="N101"/>
  <c r="J101"/>
  <c r="AK101"/>
  <c r="Q98"/>
  <c r="AG99"/>
  <c r="AJ99"/>
  <c r="AM95"/>
  <c r="M99"/>
  <c r="G99"/>
  <c r="F95"/>
  <c r="W99"/>
  <c r="AF103"/>
  <c r="P95"/>
  <c r="Y99"/>
  <c r="AH99"/>
  <c r="Q95"/>
  <c r="AG96"/>
  <c r="AJ96"/>
  <c r="AJ104"/>
  <c r="AM100"/>
  <c r="M100"/>
  <c r="F104"/>
  <c r="W104"/>
  <c r="AF104"/>
  <c r="Z104"/>
  <c r="P104"/>
  <c r="Y104"/>
  <c r="AH100"/>
  <c r="Q92"/>
  <c r="AG93"/>
  <c r="AJ93"/>
  <c r="AJ101"/>
  <c r="AM93"/>
  <c r="M93"/>
  <c r="G93"/>
  <c r="G101"/>
  <c r="F93"/>
  <c r="W93"/>
  <c r="AF93"/>
  <c r="Z93"/>
  <c r="P93"/>
  <c r="Y93"/>
  <c r="AH93"/>
  <c r="AH101"/>
  <c r="Q93"/>
  <c r="AG94"/>
  <c r="AJ94"/>
  <c r="AJ102"/>
  <c r="AM94"/>
  <c r="M94"/>
  <c r="G94"/>
  <c r="G102"/>
  <c r="F94"/>
  <c r="W94"/>
  <c r="AF94"/>
  <c r="Z94"/>
  <c r="P94"/>
  <c r="Y94"/>
  <c r="S94"/>
  <c r="AN94"/>
  <c r="AO94"/>
  <c r="K94"/>
  <c r="AC94"/>
  <c r="L94"/>
  <c r="H94"/>
  <c r="AI94"/>
  <c r="AB94"/>
  <c r="V94"/>
  <c r="S95"/>
  <c r="AN99"/>
  <c r="AO103"/>
  <c r="AC95"/>
  <c r="L99"/>
  <c r="H103"/>
  <c r="AB95"/>
  <c r="V99"/>
  <c r="S100"/>
  <c r="AN100"/>
  <c r="AO100"/>
  <c r="K100"/>
  <c r="AC100"/>
  <c r="L100"/>
  <c r="H100"/>
  <c r="AI100"/>
  <c r="AB100"/>
  <c r="V100"/>
  <c r="S101"/>
  <c r="AN101"/>
  <c r="AO101"/>
  <c r="K101"/>
  <c r="AC101"/>
  <c r="L101"/>
  <c r="H101"/>
  <c r="AI101"/>
  <c r="AB101"/>
  <c r="V101"/>
  <c r="I103"/>
  <c r="U95"/>
  <c r="X99"/>
  <c r="R103"/>
  <c r="E95"/>
  <c r="O99"/>
  <c r="AE103"/>
  <c r="J95"/>
  <c r="AK99"/>
  <c r="AD103"/>
  <c r="AL95"/>
  <c r="I96"/>
  <c r="AP96"/>
  <c r="U96"/>
  <c r="X96"/>
  <c r="R96"/>
  <c r="AA96"/>
  <c r="E96"/>
  <c r="O96"/>
  <c r="AE96"/>
  <c r="N96"/>
  <c r="J96"/>
  <c r="AK96"/>
  <c r="AD96"/>
  <c r="T96"/>
  <c r="AL96"/>
  <c r="I97"/>
  <c r="AP97"/>
  <c r="U97"/>
  <c r="X97"/>
  <c r="R97"/>
  <c r="AA97"/>
  <c r="E97"/>
  <c r="AH94"/>
  <c r="AH102"/>
  <c r="Q94"/>
  <c r="AG95"/>
  <c r="M95"/>
  <c r="W95"/>
  <c r="AF99"/>
  <c r="Z103"/>
  <c r="Y95"/>
  <c r="AG92"/>
  <c r="AJ92"/>
  <c r="AM96"/>
  <c r="M96"/>
  <c r="G96"/>
  <c r="G104"/>
  <c r="F100"/>
  <c r="W100"/>
  <c r="AF100"/>
  <c r="Z100"/>
  <c r="P100"/>
  <c r="Y100"/>
  <c r="Q104"/>
  <c r="AG105"/>
  <c r="AM105"/>
  <c r="M105"/>
  <c r="F105"/>
  <c r="W105"/>
  <c r="AF105"/>
  <c r="Z105"/>
  <c r="P105"/>
  <c r="Y105"/>
  <c r="Q105"/>
  <c r="AG106"/>
  <c r="AM106"/>
  <c r="M106"/>
  <c r="F106"/>
  <c r="W106"/>
  <c r="AF106"/>
  <c r="Z106"/>
  <c r="P106"/>
  <c r="Y106"/>
  <c r="S106"/>
  <c r="AN106"/>
  <c r="AO106"/>
  <c r="K106"/>
  <c r="AC106"/>
  <c r="L106"/>
  <c r="H106"/>
  <c r="AI106"/>
  <c r="AB106"/>
  <c r="V106"/>
  <c r="AN95"/>
  <c r="AO99"/>
  <c r="K103"/>
  <c r="L95"/>
  <c r="H99"/>
  <c r="AI103"/>
  <c r="V95"/>
  <c r="S96"/>
  <c r="AN96"/>
  <c r="AO96"/>
  <c r="K96"/>
  <c r="AC96"/>
  <c r="L96"/>
  <c r="H96"/>
  <c r="AI96"/>
  <c r="AB96"/>
  <c r="V96"/>
  <c r="S97"/>
  <c r="AN97"/>
  <c r="AO97"/>
  <c r="K97"/>
  <c r="AC97"/>
  <c r="L97"/>
  <c r="H97"/>
  <c r="AI97"/>
  <c r="AB97"/>
  <c r="V97"/>
  <c r="I99"/>
  <c r="AP103"/>
  <c r="X95"/>
  <c r="R99"/>
  <c r="AA103"/>
  <c r="O95"/>
  <c r="AE99"/>
  <c r="N103"/>
  <c r="AK95"/>
  <c r="AD99"/>
  <c r="T103"/>
  <c r="I92"/>
  <c r="AP92"/>
  <c r="U92"/>
  <c r="X92"/>
  <c r="R92"/>
  <c r="AA92"/>
  <c r="E92"/>
  <c r="O92"/>
  <c r="AE92"/>
  <c r="N92"/>
  <c r="J92"/>
  <c r="AK92"/>
  <c r="AD92"/>
  <c r="T92"/>
  <c r="AL92"/>
  <c r="I93"/>
  <c r="AP93"/>
  <c r="U93"/>
  <c r="X93"/>
  <c r="R93"/>
  <c r="AA93"/>
  <c r="E93"/>
  <c r="E81" i="23"/>
  <c r="O93" i="22"/>
  <c r="AE93"/>
  <c r="N93"/>
  <c r="J93"/>
  <c r="AK93"/>
  <c r="AD93"/>
  <c r="T93"/>
  <c r="AL93"/>
  <c r="I94"/>
  <c r="AP94"/>
  <c r="U94"/>
  <c r="X94"/>
  <c r="R94"/>
  <c r="AA94"/>
  <c r="Q106"/>
  <c r="AJ95"/>
  <c r="AJ103"/>
  <c r="AM103"/>
  <c r="G95"/>
  <c r="G103"/>
  <c r="F103"/>
  <c r="AF95"/>
  <c r="Z99"/>
  <c r="P103"/>
  <c r="AH95"/>
  <c r="AH103"/>
  <c r="Q103"/>
  <c r="AG104"/>
  <c r="AJ100"/>
  <c r="AM92"/>
  <c r="M92"/>
  <c r="G92"/>
  <c r="F96"/>
  <c r="W96"/>
  <c r="AF96"/>
  <c r="Z96"/>
  <c r="P96"/>
  <c r="Y96"/>
  <c r="AH96"/>
  <c r="AH104"/>
  <c r="Q100"/>
  <c r="AG101"/>
  <c r="AJ97"/>
  <c r="AJ105"/>
  <c r="AM101"/>
  <c r="M101"/>
  <c r="G97"/>
  <c r="G105"/>
  <c r="F101"/>
  <c r="W101"/>
  <c r="AF101"/>
  <c r="Z101"/>
  <c r="P101"/>
  <c r="Y101"/>
  <c r="AH97"/>
  <c r="AH105"/>
  <c r="Q101"/>
  <c r="AG102"/>
  <c r="AJ98"/>
  <c r="AJ106"/>
  <c r="AM102"/>
  <c r="M102"/>
  <c r="G98"/>
  <c r="G106"/>
  <c r="F102"/>
  <c r="W102"/>
  <c r="AF102"/>
  <c r="Z102"/>
  <c r="P102"/>
  <c r="Y102"/>
  <c r="S102"/>
  <c r="AN102"/>
  <c r="AO102"/>
  <c r="K102"/>
  <c r="AC102"/>
  <c r="L102"/>
  <c r="H102"/>
  <c r="AI102"/>
  <c r="AB102"/>
  <c r="V102"/>
  <c r="S103"/>
  <c r="AO95"/>
  <c r="K99"/>
  <c r="AC103"/>
  <c r="H95"/>
  <c r="AI99"/>
  <c r="AB103"/>
  <c r="S92"/>
  <c r="AN92"/>
  <c r="AO92"/>
  <c r="K92"/>
  <c r="AC92"/>
  <c r="L92"/>
  <c r="H92"/>
  <c r="AI92"/>
  <c r="AB92"/>
  <c r="V92"/>
  <c r="S93"/>
  <c r="AN93"/>
  <c r="AO93"/>
  <c r="K93"/>
  <c r="AC93"/>
  <c r="L93"/>
  <c r="H93"/>
  <c r="AI93"/>
  <c r="AB93"/>
  <c r="V93"/>
  <c r="I95"/>
  <c r="AP99"/>
  <c r="U103"/>
  <c r="R95"/>
  <c r="AA99"/>
  <c r="E103"/>
  <c r="AE95"/>
  <c r="N99"/>
  <c r="J103"/>
  <c r="AD95"/>
  <c r="T99"/>
  <c r="AL103"/>
  <c r="I104"/>
  <c r="AP104"/>
  <c r="U104"/>
  <c r="X104"/>
  <c r="R104"/>
  <c r="AA104"/>
  <c r="E104"/>
  <c r="O104"/>
  <c r="AE104"/>
  <c r="N104"/>
  <c r="J104"/>
  <c r="AK104"/>
  <c r="AD104"/>
  <c r="T104"/>
  <c r="AL104"/>
  <c r="I105"/>
  <c r="AP105"/>
  <c r="U105"/>
  <c r="X105"/>
  <c r="R105"/>
  <c r="AA105"/>
  <c r="E105"/>
  <c r="O105"/>
  <c r="AE105"/>
  <c r="N105"/>
  <c r="J105"/>
  <c r="AK105"/>
  <c r="AD105"/>
  <c r="T105"/>
  <c r="AL105"/>
  <c r="I106"/>
  <c r="AP106"/>
  <c r="U106"/>
  <c r="X106"/>
  <c r="R106"/>
  <c r="AA106"/>
  <c r="N94"/>
  <c r="T94"/>
  <c r="AE98"/>
  <c r="AD98"/>
  <c r="O102"/>
  <c r="AK102"/>
  <c r="O106"/>
  <c r="O97"/>
  <c r="AK97"/>
  <c r="T101"/>
  <c r="I102"/>
  <c r="U102"/>
  <c r="R102"/>
  <c r="O94"/>
  <c r="AD94"/>
  <c r="N98"/>
  <c r="AL98"/>
  <c r="J102"/>
  <c r="AK106"/>
  <c r="T106"/>
  <c r="J97"/>
  <c r="T97"/>
  <c r="I98"/>
  <c r="U98"/>
  <c r="R98"/>
  <c r="E94"/>
  <c r="AK94"/>
  <c r="O98"/>
  <c r="T98"/>
  <c r="N102"/>
  <c r="AL102"/>
  <c r="N106"/>
  <c r="E106"/>
  <c r="E94" i="23"/>
  <c r="N97" i="22"/>
  <c r="AD101"/>
  <c r="AL101"/>
  <c r="AP102"/>
  <c r="X102"/>
  <c r="AA102"/>
  <c r="J94"/>
  <c r="E98"/>
  <c r="E86" i="23"/>
  <c r="AK98" i="22"/>
  <c r="AE102"/>
  <c r="T102"/>
  <c r="AD106"/>
  <c r="AL106"/>
  <c r="AE97"/>
  <c r="AD97"/>
  <c r="AL97"/>
  <c r="AP98"/>
  <c r="X98"/>
  <c r="AA98"/>
  <c r="AE94"/>
  <c r="AL94"/>
  <c r="J98"/>
  <c r="E102"/>
  <c r="AD102"/>
  <c r="AE106"/>
  <c r="J106"/>
  <c r="Q102" i="10"/>
  <c r="J139"/>
  <c r="J176"/>
  <c r="J222"/>
  <c r="I95" i="17"/>
  <c r="Q88" i="10"/>
  <c r="J125"/>
  <c r="J162"/>
  <c r="J208"/>
  <c r="I81" i="17"/>
  <c r="Q92" i="10"/>
  <c r="J129"/>
  <c r="J166"/>
  <c r="J212"/>
  <c r="I85" i="17"/>
  <c r="K125" i="10"/>
  <c r="K162"/>
  <c r="K208"/>
  <c r="J81" i="17"/>
  <c r="G59" i="23"/>
  <c r="Q97" i="10"/>
  <c r="J134"/>
  <c r="J171"/>
  <c r="J217"/>
  <c r="I90" i="17"/>
  <c r="Q107" i="10"/>
  <c r="J144"/>
  <c r="J181"/>
  <c r="J227"/>
  <c r="I100" i="17"/>
  <c r="S126" i="22"/>
  <c r="W126"/>
  <c r="AC126"/>
  <c r="Q126"/>
  <c r="AG126"/>
  <c r="X126"/>
  <c r="M126"/>
  <c r="F126"/>
  <c r="P92" i="10"/>
  <c r="I129"/>
  <c r="I166"/>
  <c r="I212"/>
  <c r="H85" i="17"/>
  <c r="N85"/>
  <c r="P57" i="23"/>
  <c r="P100" i="10"/>
  <c r="I137"/>
  <c r="I174"/>
  <c r="I220"/>
  <c r="H93" i="17"/>
  <c r="N93"/>
  <c r="X57" i="23"/>
  <c r="AN126" i="22"/>
  <c r="G126"/>
  <c r="AP126"/>
  <c r="Q85" i="10"/>
  <c r="J122"/>
  <c r="J159"/>
  <c r="J205"/>
  <c r="I78" i="17"/>
  <c r="Q84" i="10"/>
  <c r="J121"/>
  <c r="J158"/>
  <c r="J204"/>
  <c r="I77" i="17"/>
  <c r="Q93" i="10"/>
  <c r="J130"/>
  <c r="J167"/>
  <c r="J213"/>
  <c r="I86" i="17"/>
  <c r="Q89" i="10"/>
  <c r="J126"/>
  <c r="J163"/>
  <c r="J209"/>
  <c r="I82" i="17"/>
  <c r="AF61" i="23"/>
  <c r="AI59"/>
  <c r="AI88" i="22"/>
  <c r="Q98" i="10"/>
  <c r="J135"/>
  <c r="J172"/>
  <c r="J218"/>
  <c r="I91" i="17"/>
  <c r="L126" i="22"/>
  <c r="Y126"/>
  <c r="T126"/>
  <c r="R126"/>
  <c r="AB126"/>
  <c r="I126"/>
  <c r="AI126"/>
  <c r="E126"/>
  <c r="AL126"/>
  <c r="AM126"/>
  <c r="Q94" i="10"/>
  <c r="J131"/>
  <c r="J168"/>
  <c r="J214"/>
  <c r="I87" i="17"/>
  <c r="Q104" i="10"/>
  <c r="J141"/>
  <c r="J178"/>
  <c r="J224"/>
  <c r="I97" i="17"/>
  <c r="O97"/>
  <c r="AB78" i="23"/>
  <c r="Q105" i="10"/>
  <c r="J142"/>
  <c r="J179"/>
  <c r="J225"/>
  <c r="I98" i="17"/>
  <c r="Q86" i="10"/>
  <c r="J123"/>
  <c r="J160"/>
  <c r="J206"/>
  <c r="I79" i="17"/>
  <c r="Q90" i="10"/>
  <c r="J127"/>
  <c r="J164"/>
  <c r="J210"/>
  <c r="I83" i="17"/>
  <c r="Q96" i="10"/>
  <c r="J133"/>
  <c r="J170"/>
  <c r="J216"/>
  <c r="I89" i="17"/>
  <c r="Q95" i="10"/>
  <c r="J132"/>
  <c r="J169"/>
  <c r="J215"/>
  <c r="I88" i="17"/>
  <c r="AF126" i="22"/>
  <c r="N126"/>
  <c r="H126"/>
  <c r="V126"/>
  <c r="P94" i="10"/>
  <c r="I131"/>
  <c r="I168"/>
  <c r="I214"/>
  <c r="H87" i="17"/>
  <c r="N87"/>
  <c r="R57" i="23"/>
  <c r="O126" i="22"/>
  <c r="AJ126"/>
  <c r="AK126"/>
  <c r="Q103" i="10"/>
  <c r="J140"/>
  <c r="J177"/>
  <c r="J223"/>
  <c r="I96" i="17"/>
  <c r="O96"/>
  <c r="AA78" i="23"/>
  <c r="Q101" i="10"/>
  <c r="J138"/>
  <c r="J175"/>
  <c r="J221"/>
  <c r="I94" i="17"/>
  <c r="Q82" i="10"/>
  <c r="J119"/>
  <c r="J156"/>
  <c r="J202"/>
  <c r="I75" i="17"/>
  <c r="O75"/>
  <c r="Q106" i="10"/>
  <c r="J143"/>
  <c r="J180"/>
  <c r="J226"/>
  <c r="I99" i="17"/>
  <c r="Q99" i="10"/>
  <c r="J136"/>
  <c r="J173"/>
  <c r="J219"/>
  <c r="I92" i="17"/>
  <c r="Q108" i="10"/>
  <c r="J145"/>
  <c r="J182"/>
  <c r="J228"/>
  <c r="I101" i="17"/>
  <c r="Q109" i="10"/>
  <c r="J146"/>
  <c r="J183"/>
  <c r="J229"/>
  <c r="I102" i="17"/>
  <c r="AE126" i="22"/>
  <c r="P126"/>
  <c r="Z126"/>
  <c r="J126"/>
  <c r="U126"/>
  <c r="AD126"/>
  <c r="AA126"/>
  <c r="P88" i="10"/>
  <c r="I125"/>
  <c r="I162"/>
  <c r="I208"/>
  <c r="H81" i="17"/>
  <c r="N81"/>
  <c r="L57" i="23"/>
  <c r="P99" i="10"/>
  <c r="I136"/>
  <c r="I173"/>
  <c r="I219"/>
  <c r="H92" i="17"/>
  <c r="N92"/>
  <c r="W57" i="23"/>
  <c r="Z88" i="22"/>
  <c r="T88"/>
  <c r="P86" i="10"/>
  <c r="I123"/>
  <c r="I160"/>
  <c r="I206"/>
  <c r="H79" i="17"/>
  <c r="N79"/>
  <c r="J57" i="23"/>
  <c r="P95" i="10"/>
  <c r="I132"/>
  <c r="I169"/>
  <c r="I215"/>
  <c r="H88" i="17"/>
  <c r="N88"/>
  <c r="S57" i="23"/>
  <c r="H88" i="22"/>
  <c r="AD88"/>
  <c r="R88"/>
  <c r="F88"/>
  <c r="AL88"/>
  <c r="M88"/>
  <c r="AP88"/>
  <c r="X88"/>
  <c r="AC88"/>
  <c r="K67" i="23"/>
  <c r="AJ72"/>
  <c r="K62"/>
  <c r="K61"/>
  <c r="Y88" i="22"/>
  <c r="L88"/>
  <c r="V88"/>
  <c r="G88"/>
  <c r="E88"/>
  <c r="AB88"/>
  <c r="S88"/>
  <c r="AN88"/>
  <c r="AM88"/>
  <c r="AA88"/>
  <c r="U88"/>
  <c r="AG88"/>
  <c r="W88"/>
  <c r="J88"/>
  <c r="N88"/>
  <c r="P88"/>
  <c r="AE88"/>
  <c r="AK88"/>
  <c r="I88"/>
  <c r="Q88"/>
  <c r="AO88"/>
  <c r="K65" i="23"/>
  <c r="AF88" i="22"/>
  <c r="O88"/>
  <c r="K88"/>
  <c r="AH88"/>
  <c r="E59" i="23"/>
  <c r="AF70"/>
  <c r="AB68"/>
  <c r="M64"/>
  <c r="K138" i="17"/>
  <c r="J193" i="10"/>
  <c r="F276"/>
  <c r="G276"/>
  <c r="K203"/>
  <c r="J76" i="17"/>
  <c r="O336" i="10"/>
  <c r="I267"/>
  <c r="G336"/>
  <c r="G150" i="17"/>
  <c r="N336" i="10"/>
  <c r="R336"/>
  <c r="M336"/>
  <c r="H267"/>
  <c r="F336"/>
  <c r="S336"/>
  <c r="Q336"/>
  <c r="J267"/>
  <c r="H336"/>
  <c r="K267"/>
  <c r="P336"/>
  <c r="P150" i="17"/>
  <c r="J336" i="10"/>
  <c r="J150" i="17"/>
  <c r="K336" i="10"/>
  <c r="L336"/>
  <c r="L150" i="17"/>
  <c r="L258" i="10"/>
  <c r="V153" i="11"/>
  <c r="J46" i="17"/>
  <c r="V46"/>
  <c r="K139"/>
  <c r="S94" i="10"/>
  <c r="L131"/>
  <c r="L168"/>
  <c r="L214"/>
  <c r="K87" i="17"/>
  <c r="O59" i="23"/>
  <c r="K127" i="10"/>
  <c r="K164"/>
  <c r="K210"/>
  <c r="J83" i="17"/>
  <c r="K73" i="23"/>
  <c r="K64"/>
  <c r="O62"/>
  <c r="K60"/>
  <c r="K70"/>
  <c r="K72"/>
  <c r="K63"/>
  <c r="K59"/>
  <c r="AB69"/>
  <c r="K66"/>
  <c r="K68"/>
  <c r="K71"/>
  <c r="K138" i="10"/>
  <c r="K175"/>
  <c r="K221"/>
  <c r="J94" i="17"/>
  <c r="G86" i="23"/>
  <c r="G85"/>
  <c r="G83"/>
  <c r="G84"/>
  <c r="G82"/>
  <c r="G81"/>
  <c r="S85" i="10"/>
  <c r="L122"/>
  <c r="L159"/>
  <c r="L205"/>
  <c r="K78" i="17"/>
  <c r="G94" i="23"/>
  <c r="G93"/>
  <c r="G91"/>
  <c r="G92"/>
  <c r="G90"/>
  <c r="G89"/>
  <c r="G88"/>
  <c r="O88" i="17"/>
  <c r="S78" i="23"/>
  <c r="S87"/>
  <c r="AI81"/>
  <c r="AI85"/>
  <c r="G87"/>
  <c r="AI92"/>
  <c r="O79" i="17"/>
  <c r="J78" i="23"/>
  <c r="J82"/>
  <c r="G186" i="17"/>
  <c r="AL36" i="23"/>
  <c r="O80" i="17"/>
  <c r="K78" i="23"/>
  <c r="K94"/>
  <c r="N99" i="17"/>
  <c r="AD57" i="23"/>
  <c r="AD65"/>
  <c r="AG58" i="17"/>
  <c r="K147"/>
  <c r="K150"/>
  <c r="N78"/>
  <c r="I57" i="23"/>
  <c r="I63"/>
  <c r="AF71"/>
  <c r="O100" i="17"/>
  <c r="AE78" i="23"/>
  <c r="AE89"/>
  <c r="N98" i="17"/>
  <c r="AC57" i="23"/>
  <c r="AC71"/>
  <c r="AF63"/>
  <c r="AF67"/>
  <c r="N102" i="17"/>
  <c r="AG57" i="23"/>
  <c r="AG69"/>
  <c r="S84" i="10"/>
  <c r="L121"/>
  <c r="L158"/>
  <c r="L204"/>
  <c r="K77" i="17"/>
  <c r="AI88" i="23"/>
  <c r="AI87"/>
  <c r="AI90"/>
  <c r="AI91"/>
  <c r="AI94"/>
  <c r="AI89"/>
  <c r="AI82"/>
  <c r="AI84"/>
  <c r="AI93"/>
  <c r="AI83"/>
  <c r="AI86"/>
  <c r="AB60"/>
  <c r="AB72"/>
  <c r="AB59"/>
  <c r="AB62"/>
  <c r="AB64"/>
  <c r="AB61"/>
  <c r="AH19" i="17"/>
  <c r="AE73" i="23"/>
  <c r="AE70"/>
  <c r="AE65"/>
  <c r="AE61"/>
  <c r="AE72"/>
  <c r="AE69"/>
  <c r="AE66"/>
  <c r="AE68"/>
  <c r="AE60"/>
  <c r="AE64"/>
  <c r="AE71"/>
  <c r="AE63"/>
  <c r="AE59"/>
  <c r="AE67"/>
  <c r="AE62"/>
  <c r="AJ68"/>
  <c r="AJ60"/>
  <c r="AJ63"/>
  <c r="N138" i="17"/>
  <c r="N96" i="10"/>
  <c r="G133"/>
  <c r="G170"/>
  <c r="G216"/>
  <c r="F89" i="17"/>
  <c r="L89"/>
  <c r="T15" i="23"/>
  <c r="G185" i="17"/>
  <c r="AK36" i="23"/>
  <c r="N91" i="17"/>
  <c r="V57" i="23"/>
  <c r="V59"/>
  <c r="G187" i="17"/>
  <c r="AM36" i="23"/>
  <c r="N139" i="17"/>
  <c r="N77"/>
  <c r="H57" i="23"/>
  <c r="H67"/>
  <c r="AA20" i="17"/>
  <c r="AG20"/>
  <c r="O77"/>
  <c r="H78" i="23"/>
  <c r="AB127" i="11"/>
  <c r="O69" i="23"/>
  <c r="O78" i="17"/>
  <c r="I78" i="23"/>
  <c r="I83"/>
  <c r="O71"/>
  <c r="K139" i="10"/>
  <c r="K176"/>
  <c r="K222"/>
  <c r="J95" i="17"/>
  <c r="AJ61" i="23"/>
  <c r="AJ67"/>
  <c r="AJ69"/>
  <c r="K134" i="10"/>
  <c r="K171"/>
  <c r="K217"/>
  <c r="J90" i="17"/>
  <c r="S106" i="10"/>
  <c r="L143"/>
  <c r="L180"/>
  <c r="L226"/>
  <c r="K99" i="17"/>
  <c r="AJ70" i="23"/>
  <c r="AJ62"/>
  <c r="AJ73"/>
  <c r="AJ65"/>
  <c r="AJ59"/>
  <c r="AJ64"/>
  <c r="AJ66"/>
  <c r="AJ71"/>
  <c r="AB29" i="17"/>
  <c r="AG41"/>
  <c r="O98"/>
  <c r="AC78" i="23"/>
  <c r="K141" i="10"/>
  <c r="K178"/>
  <c r="K224"/>
  <c r="J97" i="17"/>
  <c r="P97"/>
  <c r="AB99" i="23"/>
  <c r="AB101"/>
  <c r="S104" i="10"/>
  <c r="L141"/>
  <c r="L178"/>
  <c r="L224"/>
  <c r="K97" i="17"/>
  <c r="Q97"/>
  <c r="AB120" i="23"/>
  <c r="M68"/>
  <c r="U67"/>
  <c r="U72"/>
  <c r="U73"/>
  <c r="U68"/>
  <c r="U59"/>
  <c r="U71"/>
  <c r="U69"/>
  <c r="U70"/>
  <c r="U65"/>
  <c r="U63"/>
  <c r="U60"/>
  <c r="U61"/>
  <c r="U66"/>
  <c r="U62"/>
  <c r="U64"/>
  <c r="Q70"/>
  <c r="Q71"/>
  <c r="O61"/>
  <c r="AB63"/>
  <c r="AB70"/>
  <c r="AB66"/>
  <c r="AB73"/>
  <c r="O73"/>
  <c r="O65"/>
  <c r="AB67"/>
  <c r="AB65"/>
  <c r="AB71"/>
  <c r="AI19" i="17"/>
  <c r="O63" i="23"/>
  <c r="O68"/>
  <c r="O72"/>
  <c r="N95" i="10"/>
  <c r="G132"/>
  <c r="G169"/>
  <c r="G215"/>
  <c r="F88" i="17"/>
  <c r="L88"/>
  <c r="S15" i="23"/>
  <c r="F190" i="17"/>
  <c r="AP15" i="23"/>
  <c r="AG33" i="17"/>
  <c r="O90"/>
  <c r="U78" i="23"/>
  <c r="O66"/>
  <c r="O67"/>
  <c r="O70"/>
  <c r="N109" i="10"/>
  <c r="G146"/>
  <c r="G183"/>
  <c r="G229"/>
  <c r="F102" i="17"/>
  <c r="L102"/>
  <c r="AG15" i="23"/>
  <c r="AI43" i="17"/>
  <c r="N94"/>
  <c r="Y57" i="23"/>
  <c r="Y61"/>
  <c r="O60"/>
  <c r="F189" i="17"/>
  <c r="AO15" i="23"/>
  <c r="J314" i="10"/>
  <c r="J128" i="17"/>
  <c r="J251" i="10"/>
  <c r="H314"/>
  <c r="H128" i="17"/>
  <c r="P314" i="10"/>
  <c r="P128" i="17"/>
  <c r="K314" i="10"/>
  <c r="K128" i="17"/>
  <c r="K251" i="10"/>
  <c r="M314"/>
  <c r="M128" i="17"/>
  <c r="Q314" i="10"/>
  <c r="Q128" i="17"/>
  <c r="R314" i="10"/>
  <c r="R128" i="17"/>
  <c r="S314" i="10"/>
  <c r="S128" i="17"/>
  <c r="H251" i="10"/>
  <c r="F314"/>
  <c r="F128" i="17"/>
  <c r="N314" i="10"/>
  <c r="N128" i="17"/>
  <c r="O314" i="10"/>
  <c r="O128" i="17"/>
  <c r="I251" i="10"/>
  <c r="G314"/>
  <c r="G128" i="17"/>
  <c r="L314" i="10"/>
  <c r="L128" i="17"/>
  <c r="G260" i="10"/>
  <c r="F262"/>
  <c r="G262"/>
  <c r="F261"/>
  <c r="G261"/>
  <c r="Y39" i="22"/>
  <c r="AG40"/>
  <c r="J41"/>
  <c r="AH39"/>
  <c r="AH21" i="23"/>
  <c r="T40" i="22"/>
  <c r="T45"/>
  <c r="O44"/>
  <c r="O26" i="23"/>
  <c r="S46" i="22"/>
  <c r="T35"/>
  <c r="AI39"/>
  <c r="AI21" i="23"/>
  <c r="AE45" i="22"/>
  <c r="H35"/>
  <c r="Q43"/>
  <c r="AJ40"/>
  <c r="AJ22" i="23"/>
  <c r="R41" i="22"/>
  <c r="E41"/>
  <c r="E23" i="23"/>
  <c r="AF45" i="22"/>
  <c r="AL47"/>
  <c r="AL29" i="23"/>
  <c r="Y37" i="22"/>
  <c r="AH42"/>
  <c r="AH24" i="23"/>
  <c r="L48" i="22"/>
  <c r="F35"/>
  <c r="K37"/>
  <c r="K19" i="23"/>
  <c r="O42" i="22"/>
  <c r="O24" i="23"/>
  <c r="AO41" i="22"/>
  <c r="AJ36"/>
  <c r="AJ18" i="23"/>
  <c r="AI41" i="22"/>
  <c r="AI23" i="23"/>
  <c r="W37" i="22"/>
  <c r="M47"/>
  <c r="N40"/>
  <c r="U42"/>
  <c r="F43"/>
  <c r="AB39"/>
  <c r="F42"/>
  <c r="P45"/>
  <c r="AC36"/>
  <c r="V49"/>
  <c r="N39"/>
  <c r="AM37"/>
  <c r="AM19" i="23"/>
  <c r="S45" i="22"/>
  <c r="AN47"/>
  <c r="T36"/>
  <c r="AN44"/>
  <c r="O37"/>
  <c r="O19" i="23"/>
  <c r="AE49" i="22"/>
  <c r="AK38"/>
  <c r="AK20" i="23"/>
  <c r="AG37" i="22"/>
  <c r="W41"/>
  <c r="AK45"/>
  <c r="AK27" i="23"/>
  <c r="E48" i="22"/>
  <c r="E30" i="23"/>
  <c r="E47" i="22"/>
  <c r="E29" i="23"/>
  <c r="U48" i="22"/>
  <c r="U43"/>
  <c r="Z41"/>
  <c r="X39"/>
  <c r="AE43"/>
  <c r="AD49"/>
  <c r="N47"/>
  <c r="J49"/>
  <c r="M36"/>
  <c r="R47"/>
  <c r="Z45"/>
  <c r="AH49"/>
  <c r="AH31" i="23"/>
  <c r="AH40" i="22"/>
  <c r="AH22" i="23"/>
  <c r="AE47" i="22"/>
  <c r="AB36"/>
  <c r="AF36"/>
  <c r="AF35"/>
  <c r="AD45"/>
  <c r="V39"/>
  <c r="Z49"/>
  <c r="X47"/>
  <c r="AH35"/>
  <c r="AB40"/>
  <c r="W39"/>
  <c r="S40"/>
  <c r="AL48"/>
  <c r="AL30" i="23"/>
  <c r="AI35" i="22"/>
  <c r="V37"/>
  <c r="P37"/>
  <c r="AH44"/>
  <c r="AH26" i="23"/>
  <c r="AA39" i="22"/>
  <c r="G38"/>
  <c r="G20" i="23"/>
  <c r="AC37" i="22"/>
  <c r="S49"/>
  <c r="AJ37"/>
  <c r="AJ19" i="23"/>
  <c r="N46" i="22"/>
  <c r="S43"/>
  <c r="AL35"/>
  <c r="AN41"/>
  <c r="AE40"/>
  <c r="AB41"/>
  <c r="AF48"/>
  <c r="AJ46"/>
  <c r="AJ28" i="23"/>
  <c r="AM36" i="22"/>
  <c r="AM18" i="23"/>
  <c r="AD47" i="22"/>
  <c r="T38"/>
  <c r="AI49"/>
  <c r="AI31" i="23"/>
  <c r="G49" i="22"/>
  <c r="G31" i="23"/>
  <c r="G40" i="22"/>
  <c r="G22" i="23"/>
  <c r="AN42" i="22"/>
  <c r="AK37"/>
  <c r="AK19" i="23"/>
  <c r="Y48" i="22"/>
  <c r="Y41"/>
  <c r="M40"/>
  <c r="AI43"/>
  <c r="AI25" i="23"/>
  <c r="AN49" i="22"/>
  <c r="AE48"/>
  <c r="Q47"/>
  <c r="AF40"/>
  <c r="AJ41"/>
  <c r="AJ23" i="23"/>
  <c r="Z44" i="22"/>
  <c r="AJ35"/>
  <c r="T46"/>
  <c r="R37"/>
  <c r="I37"/>
  <c r="G44"/>
  <c r="G26" i="23"/>
  <c r="AB37" i="22"/>
  <c r="AF41"/>
  <c r="J38"/>
  <c r="AJ48"/>
  <c r="AJ30" i="23"/>
  <c r="AC38" i="22"/>
  <c r="Y43"/>
  <c r="L39"/>
  <c r="L41"/>
  <c r="AA40"/>
  <c r="Q39"/>
  <c r="AC48"/>
  <c r="AD46"/>
  <c r="AM46"/>
  <c r="AM28" i="23"/>
  <c r="S47" i="22"/>
  <c r="V38"/>
  <c r="R45"/>
  <c r="I45"/>
  <c r="G48"/>
  <c r="G30" i="23"/>
  <c r="X45" i="22"/>
  <c r="F41"/>
  <c r="E36"/>
  <c r="E18" i="23"/>
  <c r="J46" i="22"/>
  <c r="R40"/>
  <c r="R35"/>
  <c r="L49"/>
  <c r="AA48"/>
  <c r="G43"/>
  <c r="G25" i="23"/>
  <c r="AC40" i="22"/>
  <c r="AD36"/>
  <c r="V44"/>
  <c r="AD39"/>
  <c r="Z42"/>
  <c r="U37"/>
  <c r="H37"/>
  <c r="I36"/>
  <c r="Q35"/>
  <c r="AK49"/>
  <c r="AK31" i="23"/>
  <c r="H44" i="22"/>
  <c r="G45"/>
  <c r="G27" i="23"/>
  <c r="Y46" i="22"/>
  <c r="AB44"/>
  <c r="AD44"/>
  <c r="Z46"/>
  <c r="N48"/>
  <c r="R46"/>
  <c r="AO38"/>
  <c r="AO20" i="23"/>
  <c r="L40" i="22"/>
  <c r="AB49"/>
  <c r="O43"/>
  <c r="O25" i="23"/>
  <c r="I39" i="22"/>
  <c r="F44"/>
  <c r="V41"/>
  <c r="AF47"/>
  <c r="V45"/>
  <c r="Q42"/>
  <c r="AM39"/>
  <c r="AM21" i="23"/>
  <c r="Q46" i="22"/>
  <c r="R39"/>
  <c r="G46"/>
  <c r="G28" i="23"/>
  <c r="AC43" i="22"/>
  <c r="AE41"/>
  <c r="AK42"/>
  <c r="AK24" i="23"/>
  <c r="AL41" i="22"/>
  <c r="AL23" i="23"/>
  <c r="AP49" i="22"/>
  <c r="K42"/>
  <c r="K24" i="23"/>
  <c r="S48" i="22"/>
  <c r="L38"/>
  <c r="AO43"/>
  <c r="AB48"/>
  <c r="F37"/>
  <c r="E37"/>
  <c r="E19" i="23"/>
  <c r="AF44" i="22"/>
  <c r="AF43"/>
  <c r="AP45"/>
  <c r="AM43"/>
  <c r="AM25" i="23"/>
  <c r="M46" i="22"/>
  <c r="H41"/>
  <c r="AO47"/>
  <c r="AO29" i="23"/>
  <c r="AE42" i="22"/>
  <c r="S37"/>
  <c r="AC42"/>
  <c r="U36"/>
  <c r="Z35"/>
  <c r="AL38"/>
  <c r="AL20" i="23"/>
  <c r="AN45" i="22"/>
  <c r="AO44"/>
  <c r="AO26" i="23"/>
  <c r="AG35" i="22"/>
  <c r="H42"/>
  <c r="AM44"/>
  <c r="AM26" i="23"/>
  <c r="AM42" i="22"/>
  <c r="AM24" i="23"/>
  <c r="F46" i="22"/>
  <c r="AJ43"/>
  <c r="AJ25" i="23"/>
  <c r="T42" i="22"/>
  <c r="H49"/>
  <c r="AN39"/>
  <c r="AA38"/>
  <c r="AD42"/>
  <c r="AF46"/>
  <c r="AI48"/>
  <c r="AI30" i="23"/>
  <c r="K39" i="22"/>
  <c r="K21" i="23"/>
  <c r="AL42" i="22"/>
  <c r="AL24" i="23"/>
  <c r="AL37" i="22"/>
  <c r="AL19" i="23"/>
  <c r="AN36" i="22"/>
  <c r="AG43"/>
  <c r="AA42"/>
  <c r="Y49"/>
  <c r="N41"/>
  <c r="J42"/>
  <c r="J36"/>
  <c r="M48"/>
  <c r="AI47"/>
  <c r="AI29" i="23"/>
  <c r="U41" i="22"/>
  <c r="AO40"/>
  <c r="I43"/>
  <c r="AJ38"/>
  <c r="AJ20" i="23"/>
  <c r="F47" i="22"/>
  <c r="AD40"/>
  <c r="AL44"/>
  <c r="AL26" i="23"/>
  <c r="L43" i="22"/>
  <c r="K41"/>
  <c r="K23" i="23"/>
  <c r="AA45" i="22"/>
  <c r="AE44"/>
  <c r="I47"/>
  <c r="F49"/>
  <c r="W36"/>
  <c r="W35"/>
  <c r="Z40"/>
  <c r="K35"/>
  <c r="U49"/>
  <c r="AO48"/>
  <c r="AO30" i="23"/>
  <c r="AE35" i="22"/>
  <c r="AJ44"/>
  <c r="AJ26" i="23"/>
  <c r="E35" i="22"/>
  <c r="O45"/>
  <c r="O27" i="23"/>
  <c r="J39" i="22"/>
  <c r="L35"/>
  <c r="K45"/>
  <c r="K27" i="23"/>
  <c r="AH37" i="22"/>
  <c r="AH19" i="23"/>
  <c r="AA36" i="22"/>
  <c r="H39"/>
  <c r="X40"/>
  <c r="N37"/>
  <c r="W45"/>
  <c r="E40"/>
  <c r="E22" i="23"/>
  <c r="E39" i="22"/>
  <c r="E21" i="23"/>
  <c r="R48" i="22"/>
  <c r="R43"/>
  <c r="T41"/>
  <c r="AN40"/>
  <c r="H43"/>
  <c r="AJ49"/>
  <c r="AJ31" i="23"/>
  <c r="W47" i="22"/>
  <c r="Y40"/>
  <c r="L36"/>
  <c r="M43"/>
  <c r="K49"/>
  <c r="K31" i="23"/>
  <c r="AH41" i="22"/>
  <c r="AH23" i="23"/>
  <c r="AA44" i="22"/>
  <c r="H47"/>
  <c r="AF49"/>
  <c r="N36"/>
  <c r="N35"/>
  <c r="V40"/>
  <c r="Z39"/>
  <c r="T49"/>
  <c r="AN48"/>
  <c r="AA35"/>
  <c r="X36"/>
  <c r="F39"/>
  <c r="AJ45"/>
  <c r="AJ27" i="23"/>
  <c r="AL40" i="22"/>
  <c r="AL22" i="23"/>
  <c r="M35" i="22"/>
  <c r="Z37"/>
  <c r="AH45"/>
  <c r="AH27" i="23"/>
  <c r="AH36" i="22"/>
  <c r="AH18" i="23"/>
  <c r="AE39" i="22"/>
  <c r="AL36"/>
  <c r="AL18" i="23"/>
  <c r="AP38" i="22"/>
  <c r="R49"/>
  <c r="AL43"/>
  <c r="AL25" i="23"/>
  <c r="J44" i="22"/>
  <c r="AD43"/>
  <c r="X41"/>
  <c r="O47"/>
  <c r="O29" i="23"/>
  <c r="Q44" i="22"/>
  <c r="S36"/>
  <c r="H48"/>
  <c r="K48"/>
  <c r="K30" i="23"/>
  <c r="P36" i="22"/>
  <c r="W49"/>
  <c r="T43"/>
  <c r="T25" i="23"/>
  <c r="X48" i="22"/>
  <c r="U47"/>
  <c r="AA47"/>
  <c r="Y45"/>
  <c r="P39"/>
  <c r="L44"/>
  <c r="G36"/>
  <c r="G18" i="23"/>
  <c r="AC44" i="22"/>
  <c r="R42"/>
  <c r="Y42"/>
  <c r="AL46"/>
  <c r="AL28" i="23"/>
  <c r="AE46" i="22"/>
  <c r="AD35"/>
  <c r="AG38"/>
  <c r="K47"/>
  <c r="K29" i="23"/>
  <c r="X37" i="22"/>
  <c r="X35"/>
  <c r="AD38"/>
  <c r="AP36"/>
  <c r="AP42"/>
  <c r="F38"/>
  <c r="AJ47"/>
  <c r="AJ29" i="23"/>
  <c r="K46" i="22"/>
  <c r="K28" i="23"/>
  <c r="AG41" i="22"/>
  <c r="I40"/>
  <c r="AN38"/>
  <c r="W48"/>
  <c r="O41"/>
  <c r="O23" i="23"/>
  <c r="Z36" i="22"/>
  <c r="O39"/>
  <c r="O21" i="23"/>
  <c r="AI46" i="22"/>
  <c r="AI28" i="23"/>
  <c r="M45" i="22"/>
  <c r="Q45"/>
  <c r="AB42"/>
  <c r="P46"/>
  <c r="J48"/>
  <c r="AD37"/>
  <c r="AP46"/>
  <c r="AP28" i="23"/>
  <c r="J35" i="22"/>
  <c r="L47"/>
  <c r="AG49"/>
  <c r="I48"/>
  <c r="X49"/>
  <c r="W40"/>
  <c r="O36"/>
  <c r="O18" i="23"/>
  <c r="K40" i="22"/>
  <c r="K22" i="23"/>
  <c r="AP47" i="22"/>
  <c r="R38"/>
  <c r="AI37"/>
  <c r="AI19" i="23"/>
  <c r="G37" i="22"/>
  <c r="G19" i="23"/>
  <c r="Q36" i="22"/>
  <c r="AO46"/>
  <c r="AC49"/>
  <c r="E49"/>
  <c r="E31" i="23"/>
  <c r="W44" i="22"/>
  <c r="W43"/>
  <c r="Z48"/>
  <c r="Z47"/>
  <c r="AP41"/>
  <c r="Q41"/>
  <c r="P47"/>
  <c r="Q38"/>
  <c r="AC47"/>
  <c r="W46"/>
  <c r="AI44"/>
  <c r="AI26" i="23"/>
  <c r="T47" i="22"/>
  <c r="AM41"/>
  <c r="AM23" i="23"/>
  <c r="AG45" i="22"/>
  <c r="P44"/>
  <c r="AH43"/>
  <c r="AH25" i="23"/>
  <c r="G42" i="22"/>
  <c r="G24" i="23"/>
  <c r="AK36" i="22"/>
  <c r="AK18" i="23"/>
  <c r="AK35" i="22"/>
  <c r="AK17" i="23"/>
  <c r="E38" i="22"/>
  <c r="E20" i="23"/>
  <c r="AM47" i="22"/>
  <c r="AM29" i="23"/>
  <c r="M38" i="22"/>
  <c r="Q49"/>
  <c r="AG39"/>
  <c r="I42"/>
  <c r="AF39"/>
  <c r="W38"/>
  <c r="M44"/>
  <c r="U39"/>
  <c r="AM45"/>
  <c r="AM27" i="23"/>
  <c r="AO37" i="22"/>
  <c r="AG36"/>
  <c r="AH47"/>
  <c r="AH29" i="23"/>
  <c r="I46" i="22"/>
  <c r="Y38"/>
  <c r="S44"/>
  <c r="N44"/>
  <c r="N43"/>
  <c r="V48"/>
  <c r="V47"/>
  <c r="L42"/>
  <c r="I41"/>
  <c r="AG47"/>
  <c r="H38"/>
  <c r="AP48"/>
  <c r="AF38"/>
  <c r="R36"/>
  <c r="K43"/>
  <c r="K25" i="23"/>
  <c r="AM49" i="22"/>
  <c r="AM31" i="23"/>
  <c r="AO45" i="22"/>
  <c r="AG44"/>
  <c r="P35"/>
  <c r="I38"/>
  <c r="AK44"/>
  <c r="AK26" i="23"/>
  <c r="AK43" i="22"/>
  <c r="AK25" i="23"/>
  <c r="E46" i="22"/>
  <c r="E28" i="23"/>
  <c r="AP43" i="22"/>
  <c r="U38"/>
  <c r="I49"/>
  <c r="AO39"/>
  <c r="H46"/>
  <c r="AC39"/>
  <c r="N42"/>
  <c r="AI40"/>
  <c r="AI22" i="23"/>
  <c r="T39" i="22"/>
  <c r="AP37"/>
  <c r="AN37"/>
  <c r="AO36"/>
  <c r="P43"/>
  <c r="AE38"/>
  <c r="G47"/>
  <c r="G29" i="23"/>
  <c r="AG48" i="22"/>
  <c r="F36"/>
  <c r="O49"/>
  <c r="O31" i="23"/>
  <c r="AK41" i="22"/>
  <c r="AK23" i="23"/>
  <c r="W42" i="22"/>
  <c r="H40"/>
  <c r="V36"/>
  <c r="G41"/>
  <c r="G23" i="23"/>
  <c r="S42" i="22"/>
  <c r="AO49"/>
  <c r="AO31" i="23"/>
  <c r="O46" i="22"/>
  <c r="O28" i="23"/>
  <c r="AI45" i="22"/>
  <c r="AI27" i="23"/>
  <c r="F45" i="22"/>
  <c r="T48"/>
  <c r="AA43"/>
  <c r="AI36"/>
  <c r="AI18" i="23"/>
  <c r="AH48" i="22"/>
  <c r="AH30" i="23"/>
  <c r="AC35" i="22"/>
  <c r="AB47"/>
  <c r="J40"/>
  <c r="AA37"/>
  <c r="E45"/>
  <c r="E27" i="23"/>
  <c r="AP35" i="22"/>
  <c r="AA46"/>
  <c r="V35"/>
  <c r="AO35"/>
  <c r="AO17" i="23"/>
  <c r="N38" i="22"/>
  <c r="X42"/>
  <c r="R44"/>
  <c r="AE36"/>
  <c r="AL45"/>
  <c r="AL27" i="23"/>
  <c r="N45" i="22"/>
  <c r="AF37"/>
  <c r="AD48"/>
  <c r="AD41"/>
  <c r="J43"/>
  <c r="M39"/>
  <c r="M41"/>
  <c r="P40"/>
  <c r="G39"/>
  <c r="G21" i="23"/>
  <c r="AP44" i="22"/>
  <c r="AP26" i="23"/>
  <c r="Y36" i="22"/>
  <c r="O40"/>
  <c r="O22" i="23"/>
  <c r="Y47" i="22"/>
  <c r="AL39"/>
  <c r="AL21" i="23"/>
  <c r="U45" i="22"/>
  <c r="H45"/>
  <c r="I44"/>
  <c r="AB45"/>
  <c r="AC41"/>
  <c r="E44"/>
  <c r="E26" i="23"/>
  <c r="E43" i="22"/>
  <c r="E25" i="23"/>
  <c r="U40" i="22"/>
  <c r="U35"/>
  <c r="M49"/>
  <c r="P48"/>
  <c r="I35"/>
  <c r="O38"/>
  <c r="O20" i="23"/>
  <c r="S41" i="22"/>
  <c r="AM40"/>
  <c r="AM22" i="23"/>
  <c r="S39" i="22"/>
  <c r="V46"/>
  <c r="T37"/>
  <c r="T19" i="23"/>
  <c r="AE37" i="22"/>
  <c r="H36"/>
  <c r="G35"/>
  <c r="X44"/>
  <c r="AC45"/>
  <c r="AK40"/>
  <c r="AK22" i="23"/>
  <c r="AK39" i="22"/>
  <c r="AK21" i="23"/>
  <c r="J45" i="22"/>
  <c r="O35"/>
  <c r="U46"/>
  <c r="AA41"/>
  <c r="AB38"/>
  <c r="P42"/>
  <c r="J47"/>
  <c r="AM38"/>
  <c r="AM20" i="23"/>
  <c r="K36" i="22"/>
  <c r="K18" i="23"/>
  <c r="AM35" i="22"/>
  <c r="L46"/>
  <c r="AL49"/>
  <c r="AL31" i="23"/>
  <c r="X43" i="22"/>
  <c r="AN35"/>
  <c r="AH38"/>
  <c r="AH20" i="23"/>
  <c r="S38" i="22"/>
  <c r="O48"/>
  <c r="O30" i="23"/>
  <c r="AF42" i="22"/>
  <c r="S35"/>
  <c r="Z38"/>
  <c r="AA49"/>
  <c r="AB46"/>
  <c r="AO42"/>
  <c r="J37"/>
  <c r="AK46"/>
  <c r="U44"/>
  <c r="Z43"/>
  <c r="M42"/>
  <c r="L37"/>
  <c r="AB35"/>
  <c r="AN43"/>
  <c r="P38"/>
  <c r="N49"/>
  <c r="AK48"/>
  <c r="AK30" i="23"/>
  <c r="AK47" i="22"/>
  <c r="AK29" i="23"/>
  <c r="E42" i="22"/>
  <c r="E24" i="23"/>
  <c r="AJ39" i="22"/>
  <c r="AJ21" i="23"/>
  <c r="K38" i="22"/>
  <c r="K20" i="23"/>
  <c r="P41" i="22"/>
  <c r="Q40"/>
  <c r="AG46"/>
  <c r="F48"/>
  <c r="AP40"/>
  <c r="AP22" i="23"/>
  <c r="K44" i="22"/>
  <c r="K26" i="23"/>
  <c r="AP39" i="22"/>
  <c r="AI38"/>
  <c r="AI20" i="23"/>
  <c r="L45" i="22"/>
  <c r="AB43"/>
  <c r="X38"/>
  <c r="AH46"/>
  <c r="AH28" i="23"/>
  <c r="Y44" i="22"/>
  <c r="AJ42"/>
  <c r="AJ24" i="23"/>
  <c r="AC46" i="22"/>
  <c r="Y35"/>
  <c r="V42"/>
  <c r="P49"/>
  <c r="Q48"/>
  <c r="AN46"/>
  <c r="F40"/>
  <c r="AM48"/>
  <c r="AM30" i="23"/>
  <c r="T44" i="22"/>
  <c r="T26" i="23"/>
  <c r="V43" i="22"/>
  <c r="AI42"/>
  <c r="AI24" i="23"/>
  <c r="M37" i="22"/>
  <c r="Q37"/>
  <c r="X46"/>
  <c r="AG42"/>
  <c r="P315" i="10"/>
  <c r="P129" i="17"/>
  <c r="M315" i="10"/>
  <c r="M129" i="17"/>
  <c r="L315" i="10"/>
  <c r="L129" i="17"/>
  <c r="R315" i="10"/>
  <c r="R129" i="17"/>
  <c r="K315" i="10"/>
  <c r="K129" i="17"/>
  <c r="O315" i="10"/>
  <c r="O129" i="17"/>
  <c r="N315" i="10"/>
  <c r="N129" i="17"/>
  <c r="S315" i="10"/>
  <c r="S129" i="17"/>
  <c r="Q315" i="10"/>
  <c r="Q129" i="17"/>
  <c r="J315" i="10"/>
  <c r="J129" i="17"/>
  <c r="L252" i="10"/>
  <c r="I195"/>
  <c r="J211"/>
  <c r="I84" i="17"/>
  <c r="O84"/>
  <c r="O78" i="23"/>
  <c r="F269" i="10"/>
  <c r="N316"/>
  <c r="N130" i="17"/>
  <c r="L316" i="10"/>
  <c r="L130" i="17"/>
  <c r="O316" i="10"/>
  <c r="O130" i="17"/>
  <c r="K316" i="10"/>
  <c r="K130" i="17"/>
  <c r="M316" i="10"/>
  <c r="M130" i="17"/>
  <c r="J316" i="10"/>
  <c r="J130" i="17"/>
  <c r="L253" i="10"/>
  <c r="Q316"/>
  <c r="Q130" i="17"/>
  <c r="P316" i="10"/>
  <c r="P130" i="17"/>
  <c r="S316" i="10"/>
  <c r="S130" i="17"/>
  <c r="R316" i="10"/>
  <c r="R130" i="17"/>
  <c r="L284" i="10"/>
  <c r="L242"/>
  <c r="I302"/>
  <c r="I116" i="17"/>
  <c r="F188"/>
  <c r="O89"/>
  <c r="T78" i="23"/>
  <c r="T89"/>
  <c r="AF62"/>
  <c r="AF65"/>
  <c r="AF59"/>
  <c r="O82" i="17"/>
  <c r="M78" i="23"/>
  <c r="M86"/>
  <c r="M60"/>
  <c r="AB58" i="17"/>
  <c r="AC167" i="11"/>
  <c r="AC58" i="17"/>
  <c r="AF72" i="23"/>
  <c r="AF68"/>
  <c r="AF73"/>
  <c r="AF69"/>
  <c r="M59"/>
  <c r="L259" i="10"/>
  <c r="AF66" i="23"/>
  <c r="AF64"/>
  <c r="AF60"/>
  <c r="K82"/>
  <c r="M71"/>
  <c r="K137" i="10"/>
  <c r="K174"/>
  <c r="K220"/>
  <c r="J93" i="17"/>
  <c r="Q69" i="23"/>
  <c r="M73"/>
  <c r="M66"/>
  <c r="M69"/>
  <c r="M67"/>
  <c r="O95" i="10"/>
  <c r="H132"/>
  <c r="H169"/>
  <c r="H215"/>
  <c r="G88" i="17"/>
  <c r="M88"/>
  <c r="S36" i="23"/>
  <c r="Q68"/>
  <c r="M70"/>
  <c r="M65"/>
  <c r="M72"/>
  <c r="M61"/>
  <c r="O96" i="10"/>
  <c r="H133"/>
  <c r="H170"/>
  <c r="H216"/>
  <c r="G89" i="17"/>
  <c r="M89"/>
  <c r="T36" i="23"/>
  <c r="Q60"/>
  <c r="M62"/>
  <c r="M63"/>
  <c r="S86" i="10"/>
  <c r="L123"/>
  <c r="L160"/>
  <c r="L206"/>
  <c r="K79" i="17"/>
  <c r="K123" i="10"/>
  <c r="K160"/>
  <c r="K206"/>
  <c r="J79" i="17"/>
  <c r="K142" i="10"/>
  <c r="K179"/>
  <c r="K225"/>
  <c r="J98" i="17"/>
  <c r="S105" i="10"/>
  <c r="L142"/>
  <c r="L179"/>
  <c r="L225"/>
  <c r="K98" i="17"/>
  <c r="S103" i="10"/>
  <c r="L140"/>
  <c r="L177"/>
  <c r="L223"/>
  <c r="K96" i="17"/>
  <c r="Q96"/>
  <c r="AA120" i="23"/>
  <c r="K140" i="10"/>
  <c r="K177"/>
  <c r="K223"/>
  <c r="J96" i="17"/>
  <c r="P96"/>
  <c r="AA99" i="23"/>
  <c r="AA109"/>
  <c r="O337" i="10"/>
  <c r="O151" i="17"/>
  <c r="J337" i="10"/>
  <c r="J151" i="17"/>
  <c r="J268" i="10"/>
  <c r="H337"/>
  <c r="H151" i="17"/>
  <c r="R337" i="10"/>
  <c r="R151" i="17"/>
  <c r="N337" i="10"/>
  <c r="N151" i="17"/>
  <c r="Q337" i="10"/>
  <c r="Q151" i="17"/>
  <c r="K268" i="10"/>
  <c r="I337"/>
  <c r="I151" i="17"/>
  <c r="K337" i="10"/>
  <c r="S337"/>
  <c r="S151" i="17"/>
  <c r="M337" i="10"/>
  <c r="P337"/>
  <c r="P151" i="17"/>
  <c r="L337" i="10"/>
  <c r="L151" i="17"/>
  <c r="H268" i="10"/>
  <c r="F337"/>
  <c r="F151" i="17"/>
  <c r="I268" i="10"/>
  <c r="G337"/>
  <c r="G151" i="17"/>
  <c r="L268" i="10"/>
  <c r="O108"/>
  <c r="H145"/>
  <c r="H182"/>
  <c r="H228"/>
  <c r="G101" i="17"/>
  <c r="M101"/>
  <c r="AF36" i="23"/>
  <c r="N108" i="10"/>
  <c r="G145"/>
  <c r="G182"/>
  <c r="G228"/>
  <c r="F101" i="17"/>
  <c r="L101"/>
  <c r="AF15" i="23"/>
  <c r="N97" i="10"/>
  <c r="G134"/>
  <c r="G171"/>
  <c r="G217"/>
  <c r="F90" i="17"/>
  <c r="L90"/>
  <c r="U15" i="23"/>
  <c r="O97" i="10"/>
  <c r="H134"/>
  <c r="H171"/>
  <c r="H217"/>
  <c r="G90" i="17"/>
  <c r="M90"/>
  <c r="U36" i="23"/>
  <c r="O98" i="10"/>
  <c r="H135"/>
  <c r="H172"/>
  <c r="H218"/>
  <c r="G91" i="17"/>
  <c r="M91"/>
  <c r="V36" i="23"/>
  <c r="N98" i="10"/>
  <c r="G135"/>
  <c r="G172"/>
  <c r="G218"/>
  <c r="F91" i="17"/>
  <c r="L91"/>
  <c r="V15" i="23"/>
  <c r="K207" i="10"/>
  <c r="J80" i="17"/>
  <c r="J194" i="10"/>
  <c r="F277"/>
  <c r="G277"/>
  <c r="O109"/>
  <c r="H146"/>
  <c r="H183"/>
  <c r="H229"/>
  <c r="G102" i="17"/>
  <c r="M102"/>
  <c r="AG36" i="23"/>
  <c r="O107" i="10"/>
  <c r="H144"/>
  <c r="H181"/>
  <c r="H227"/>
  <c r="G100" i="17"/>
  <c r="M100"/>
  <c r="AE36" i="23"/>
  <c r="N107" i="10"/>
  <c r="G144"/>
  <c r="G181"/>
  <c r="G227"/>
  <c r="F100" i="17"/>
  <c r="L100"/>
  <c r="AE15" i="23"/>
  <c r="V140" i="11"/>
  <c r="J33" i="17"/>
  <c r="V33"/>
  <c r="Q140" i="11"/>
  <c r="W140"/>
  <c r="K33" i="17"/>
  <c r="W33"/>
  <c r="AG73" i="23"/>
  <c r="Q148" i="11"/>
  <c r="W148"/>
  <c r="K41" i="17"/>
  <c r="W41"/>
  <c r="V148" i="11"/>
  <c r="J41" i="17"/>
  <c r="V41"/>
  <c r="K130" i="10"/>
  <c r="K167"/>
  <c r="K213"/>
  <c r="J86" i="17"/>
  <c r="Q127" i="11"/>
  <c r="W127"/>
  <c r="K20" i="17"/>
  <c r="W20"/>
  <c r="V127" i="11"/>
  <c r="J20" i="17"/>
  <c r="V20"/>
  <c r="S99" i="10"/>
  <c r="L136"/>
  <c r="L173"/>
  <c r="L219"/>
  <c r="K92" i="17"/>
  <c r="Q63" i="23"/>
  <c r="Q73"/>
  <c r="Q59"/>
  <c r="Q62"/>
  <c r="T59"/>
  <c r="AG48" i="17"/>
  <c r="O105"/>
  <c r="AJ78" i="23"/>
  <c r="AJ89"/>
  <c r="K129" i="10"/>
  <c r="K166"/>
  <c r="K212"/>
  <c r="J85" i="17"/>
  <c r="Q64" i="23"/>
  <c r="Q61"/>
  <c r="Q66"/>
  <c r="Q72"/>
  <c r="T63"/>
  <c r="K135" i="10"/>
  <c r="K172"/>
  <c r="K218"/>
  <c r="J91" i="17"/>
  <c r="Q65" i="23"/>
  <c r="Q67"/>
  <c r="T62"/>
  <c r="N95" i="17"/>
  <c r="Z57" i="23"/>
  <c r="S82" i="10"/>
  <c r="L119"/>
  <c r="L156"/>
  <c r="L202"/>
  <c r="K75" i="17"/>
  <c r="Q75"/>
  <c r="F120" i="23"/>
  <c r="K119" i="10"/>
  <c r="K156"/>
  <c r="K202"/>
  <c r="J75" i="17"/>
  <c r="P75"/>
  <c r="F99" i="23"/>
  <c r="H149" i="17"/>
  <c r="H154"/>
  <c r="H150"/>
  <c r="T66" i="23"/>
  <c r="T70"/>
  <c r="T65"/>
  <c r="T73"/>
  <c r="T60"/>
  <c r="T71"/>
  <c r="T67"/>
  <c r="T68"/>
  <c r="T64"/>
  <c r="T69"/>
  <c r="T61"/>
  <c r="S89" i="10"/>
  <c r="L126"/>
  <c r="L163"/>
  <c r="L209"/>
  <c r="K82" i="17"/>
  <c r="K126" i="10"/>
  <c r="K163"/>
  <c r="K209"/>
  <c r="J82" i="17"/>
  <c r="N85" i="10"/>
  <c r="G122"/>
  <c r="G159"/>
  <c r="G205"/>
  <c r="F78" i="17"/>
  <c r="L78"/>
  <c r="I15" i="23"/>
  <c r="O85" i="10"/>
  <c r="H122"/>
  <c r="H159"/>
  <c r="H205"/>
  <c r="G78" i="17"/>
  <c r="M78"/>
  <c r="I36" i="23"/>
  <c r="O103" i="10"/>
  <c r="H140"/>
  <c r="H177"/>
  <c r="H223"/>
  <c r="G96" i="17"/>
  <c r="M96"/>
  <c r="AA36" i="23"/>
  <c r="N103" i="10"/>
  <c r="G140"/>
  <c r="G177"/>
  <c r="G223"/>
  <c r="F96" i="17"/>
  <c r="L96"/>
  <c r="AA15" i="23"/>
  <c r="N84" i="10"/>
  <c r="G121"/>
  <c r="G158"/>
  <c r="G204"/>
  <c r="F77" i="17"/>
  <c r="L77"/>
  <c r="H15" i="23"/>
  <c r="O84" i="10"/>
  <c r="H121"/>
  <c r="H158"/>
  <c r="H204"/>
  <c r="G77" i="17"/>
  <c r="M77"/>
  <c r="H36" i="23"/>
  <c r="O106" i="10"/>
  <c r="H143"/>
  <c r="H180"/>
  <c r="H226"/>
  <c r="G99" i="17"/>
  <c r="M99"/>
  <c r="AD36" i="23"/>
  <c r="N106" i="10"/>
  <c r="G143"/>
  <c r="G180"/>
  <c r="G226"/>
  <c r="F99" i="17"/>
  <c r="L99"/>
  <c r="AD15" i="23"/>
  <c r="N86" i="10"/>
  <c r="G123"/>
  <c r="G160"/>
  <c r="G206"/>
  <c r="F79" i="17"/>
  <c r="L79"/>
  <c r="J15" i="23"/>
  <c r="O86" i="10"/>
  <c r="H123"/>
  <c r="H160"/>
  <c r="H206"/>
  <c r="G79" i="17"/>
  <c r="M79"/>
  <c r="J36" i="23"/>
  <c r="N102" i="10"/>
  <c r="G139"/>
  <c r="G176"/>
  <c r="G222"/>
  <c r="F95" i="17"/>
  <c r="L95"/>
  <c r="Z15" i="23"/>
  <c r="O102" i="10"/>
  <c r="H139"/>
  <c r="H176"/>
  <c r="H222"/>
  <c r="G95" i="17"/>
  <c r="M95"/>
  <c r="Z36" i="23"/>
  <c r="Q145" i="11"/>
  <c r="W145"/>
  <c r="K38" i="17"/>
  <c r="W38"/>
  <c r="V145" i="11"/>
  <c r="J38" i="17"/>
  <c r="V38"/>
  <c r="AI101" i="23"/>
  <c r="K81"/>
  <c r="N105" i="10"/>
  <c r="G142"/>
  <c r="G179"/>
  <c r="G225"/>
  <c r="F98" i="17"/>
  <c r="L98"/>
  <c r="AC15" i="23"/>
  <c r="O105" i="10"/>
  <c r="H142"/>
  <c r="H179"/>
  <c r="H225"/>
  <c r="G98" i="17"/>
  <c r="M98"/>
  <c r="AC36" i="23"/>
  <c r="N104" i="10"/>
  <c r="G141"/>
  <c r="G178"/>
  <c r="G224"/>
  <c r="F97" i="17"/>
  <c r="L97"/>
  <c r="AB15" i="23"/>
  <c r="O104" i="10"/>
  <c r="H141"/>
  <c r="H178"/>
  <c r="H224"/>
  <c r="G97" i="17"/>
  <c r="M97"/>
  <c r="AB36" i="23"/>
  <c r="N93" i="10"/>
  <c r="G130"/>
  <c r="G167"/>
  <c r="G213"/>
  <c r="F86" i="17"/>
  <c r="L86"/>
  <c r="Q15" i="23"/>
  <c r="O93" i="10"/>
  <c r="H130"/>
  <c r="H167"/>
  <c r="H213"/>
  <c r="G86" i="17"/>
  <c r="M86"/>
  <c r="Q36" i="23"/>
  <c r="N88" i="10"/>
  <c r="G125"/>
  <c r="G162"/>
  <c r="G208"/>
  <c r="F81" i="17"/>
  <c r="L81"/>
  <c r="L15" i="23"/>
  <c r="O88" i="10"/>
  <c r="H125"/>
  <c r="H162"/>
  <c r="H208"/>
  <c r="G81" i="17"/>
  <c r="M81"/>
  <c r="L36" i="23"/>
  <c r="O92" i="10"/>
  <c r="H129"/>
  <c r="H166"/>
  <c r="H212"/>
  <c r="G85" i="17"/>
  <c r="M85"/>
  <c r="P36" i="23"/>
  <c r="N92" i="10"/>
  <c r="G129"/>
  <c r="G166"/>
  <c r="G212"/>
  <c r="F85" i="17"/>
  <c r="L85"/>
  <c r="P15" i="23"/>
  <c r="AJ61" i="22"/>
  <c r="AJ45" i="23"/>
  <c r="AG66" i="22"/>
  <c r="AK54"/>
  <c r="I63"/>
  <c r="L57"/>
  <c r="AP60"/>
  <c r="AF59"/>
  <c r="N59"/>
  <c r="L62"/>
  <c r="AK65"/>
  <c r="I62"/>
  <c r="AG59"/>
  <c r="AG56"/>
  <c r="AP56"/>
  <c r="Q55"/>
  <c r="AN55"/>
  <c r="AO56"/>
  <c r="AA56"/>
  <c r="W61"/>
  <c r="AP65"/>
  <c r="I58"/>
  <c r="L56"/>
  <c r="AJ55"/>
  <c r="AJ39" i="23"/>
  <c r="L65" i="22"/>
  <c r="AP68"/>
  <c r="AF67"/>
  <c r="N67"/>
  <c r="H68"/>
  <c r="AG61"/>
  <c r="L55"/>
  <c r="AJ54"/>
  <c r="AG67"/>
  <c r="W64"/>
  <c r="AJ68"/>
  <c r="AJ52" i="23"/>
  <c r="AC63" i="22"/>
  <c r="AB63"/>
  <c r="M63"/>
  <c r="G68"/>
  <c r="G52" i="23"/>
  <c r="U64" i="22"/>
  <c r="AK62"/>
  <c r="AF56"/>
  <c r="N56"/>
  <c r="H61"/>
  <c r="AE65"/>
  <c r="AF57"/>
  <c r="AE68"/>
  <c r="Q60"/>
  <c r="N64"/>
  <c r="X65"/>
  <c r="AC61"/>
  <c r="Z57"/>
  <c r="AA66"/>
  <c r="O66"/>
  <c r="O50" i="23"/>
  <c r="AC54" i="22"/>
  <c r="AB54"/>
  <c r="M54"/>
  <c r="G63"/>
  <c r="G47" i="23"/>
  <c r="U55" i="22"/>
  <c r="AI57"/>
  <c r="AI41" i="23"/>
  <c r="K65" i="22"/>
  <c r="K49" i="23"/>
  <c r="J65" i="22"/>
  <c r="AI58"/>
  <c r="AI42" i="23"/>
  <c r="F54" i="22"/>
  <c r="AL54"/>
  <c r="R67"/>
  <c r="F68"/>
  <c r="Y64"/>
  <c r="V60"/>
  <c r="Y62"/>
  <c r="P64"/>
  <c r="AB68"/>
  <c r="H65"/>
  <c r="O65"/>
  <c r="O49" i="23"/>
  <c r="Q65" i="22"/>
  <c r="M57"/>
  <c r="G66"/>
  <c r="G50" i="23"/>
  <c r="U62" i="22"/>
  <c r="Q66"/>
  <c r="AN66"/>
  <c r="AO67"/>
  <c r="AE67"/>
  <c r="F65"/>
  <c r="AM65"/>
  <c r="T66"/>
  <c r="J66"/>
  <c r="AH67"/>
  <c r="AH51" i="23"/>
  <c r="F63" i="22"/>
  <c r="AL63"/>
  <c r="AH60"/>
  <c r="AH44" i="23"/>
  <c r="T64" i="22"/>
  <c r="J64"/>
  <c r="AM55"/>
  <c r="V62"/>
  <c r="U60"/>
  <c r="AC64"/>
  <c r="AN68"/>
  <c r="AA65"/>
  <c r="P65"/>
  <c r="N61"/>
  <c r="G54"/>
  <c r="U58"/>
  <c r="AK64"/>
  <c r="AF62"/>
  <c r="N62"/>
  <c r="H63"/>
  <c r="X63"/>
  <c r="E59"/>
  <c r="E43" i="23"/>
  <c r="AH65" i="22"/>
  <c r="AH49" i="23"/>
  <c r="AD65" i="22"/>
  <c r="V65"/>
  <c r="K66"/>
  <c r="K50" i="23"/>
  <c r="R62" i="22"/>
  <c r="AD59"/>
  <c r="Y55"/>
  <c r="R60"/>
  <c r="V64"/>
  <c r="Y67"/>
  <c r="Y68"/>
  <c r="O60"/>
  <c r="O44" i="23"/>
  <c r="AF68" i="22"/>
  <c r="M60"/>
  <c r="U65"/>
  <c r="AF65"/>
  <c r="M65"/>
  <c r="AA54"/>
  <c r="O54"/>
  <c r="Q58"/>
  <c r="AN58"/>
  <c r="AO59"/>
  <c r="AE59"/>
  <c r="AD61"/>
  <c r="AM61"/>
  <c r="T58"/>
  <c r="J58"/>
  <c r="AH63"/>
  <c r="AH47" i="23"/>
  <c r="F55" i="22"/>
  <c r="AL55"/>
  <c r="AH56"/>
  <c r="AH40" i="23"/>
  <c r="T56" i="22"/>
  <c r="J56"/>
  <c r="Y58"/>
  <c r="AL62"/>
  <c r="AL46" i="23"/>
  <c r="I61" i="22"/>
  <c r="W66"/>
  <c r="AP54"/>
  <c r="AG63"/>
  <c r="AP63"/>
  <c r="I60"/>
  <c r="Q59"/>
  <c r="AN59"/>
  <c r="AO60"/>
  <c r="AK57"/>
  <c r="AG62"/>
  <c r="W59"/>
  <c r="W56"/>
  <c r="AJ64"/>
  <c r="AJ48" i="23"/>
  <c r="AC55" i="22"/>
  <c r="AB55"/>
  <c r="M55"/>
  <c r="G64"/>
  <c r="G48" i="23"/>
  <c r="L58" i="22"/>
  <c r="AJ65"/>
  <c r="AJ49" i="23"/>
  <c r="AG58" i="22"/>
  <c r="AG42" i="23"/>
  <c r="AP62" i="22"/>
  <c r="I55"/>
  <c r="AK55"/>
  <c r="I68"/>
  <c r="Q67"/>
  <c r="AN67"/>
  <c r="AO68"/>
  <c r="W57"/>
  <c r="AK61"/>
  <c r="I54"/>
  <c r="W67"/>
  <c r="L61"/>
  <c r="AJ60"/>
  <c r="AJ44" i="23"/>
  <c r="P63" i="22"/>
  <c r="S63"/>
  <c r="Z63"/>
  <c r="G60"/>
  <c r="G44" i="23"/>
  <c r="AE64" i="22"/>
  <c r="E68"/>
  <c r="E52" i="23"/>
  <c r="Q56" i="22"/>
  <c r="AN56"/>
  <c r="AO57"/>
  <c r="X61"/>
  <c r="AC65"/>
  <c r="AA60"/>
  <c r="P68"/>
  <c r="AN60"/>
  <c r="G57"/>
  <c r="G41" i="23"/>
  <c r="AK58" i="22"/>
  <c r="AN65"/>
  <c r="H62"/>
  <c r="U66"/>
  <c r="P54"/>
  <c r="S54"/>
  <c r="Z54"/>
  <c r="G55"/>
  <c r="G39" i="23"/>
  <c r="AE55" i="22"/>
  <c r="E63"/>
  <c r="E47" i="23"/>
  <c r="K57" i="22"/>
  <c r="K41" i="23"/>
  <c r="R61" i="22"/>
  <c r="V57"/>
  <c r="T54"/>
  <c r="J54"/>
  <c r="AD67"/>
  <c r="T68"/>
  <c r="J68"/>
  <c r="AM60"/>
  <c r="AM44" i="23"/>
  <c r="V63" i="22"/>
  <c r="E56"/>
  <c r="E40" i="23"/>
  <c r="S64" i="22"/>
  <c r="M68"/>
  <c r="U57"/>
  <c r="AC57"/>
  <c r="N65"/>
  <c r="G58"/>
  <c r="G42" i="23"/>
  <c r="AE62" i="22"/>
  <c r="AC66"/>
  <c r="AB66"/>
  <c r="M66"/>
  <c r="X67"/>
  <c r="T61"/>
  <c r="Y65"/>
  <c r="AH66"/>
  <c r="AH50" i="23"/>
  <c r="R66" i="22"/>
  <c r="AH59"/>
  <c r="AH43" i="23"/>
  <c r="T63" i="22"/>
  <c r="J63"/>
  <c r="AI68"/>
  <c r="AI52" i="23"/>
  <c r="K68" i="22"/>
  <c r="K52" i="23"/>
  <c r="R64" i="22"/>
  <c r="AL58"/>
  <c r="AL42" i="23"/>
  <c r="AM56" i="22"/>
  <c r="AM40" i="23"/>
  <c r="X68" i="22"/>
  <c r="P60"/>
  <c r="AB64"/>
  <c r="H57"/>
  <c r="AK63"/>
  <c r="AN57"/>
  <c r="H54"/>
  <c r="AE58"/>
  <c r="E66"/>
  <c r="E50" i="23"/>
  <c r="Q62" i="22"/>
  <c r="AN62"/>
  <c r="AO63"/>
  <c r="AA63"/>
  <c r="O63"/>
  <c r="O47" i="23"/>
  <c r="AH57" i="22"/>
  <c r="AH41" i="23"/>
  <c r="F61" i="22"/>
  <c r="Y61"/>
  <c r="K58"/>
  <c r="K42" i="23"/>
  <c r="AD62" i="22"/>
  <c r="F59"/>
  <c r="AL59"/>
  <c r="AL43" i="23"/>
  <c r="AD60" i="22"/>
  <c r="AM59"/>
  <c r="AM43" i="23"/>
  <c r="AL60" i="22"/>
  <c r="AL44" i="23"/>
  <c r="AM63" i="22"/>
  <c r="AM47" i="23"/>
  <c r="U56" i="22"/>
  <c r="Q64"/>
  <c r="N68"/>
  <c r="AE57"/>
  <c r="Q57"/>
  <c r="Z61"/>
  <c r="G62"/>
  <c r="G46" i="23"/>
  <c r="U54" i="22"/>
  <c r="AC58"/>
  <c r="AB58"/>
  <c r="M58"/>
  <c r="X59"/>
  <c r="F57"/>
  <c r="Y57"/>
  <c r="K54"/>
  <c r="R58"/>
  <c r="AH55"/>
  <c r="AH39" i="23"/>
  <c r="T55" i="22"/>
  <c r="J55"/>
  <c r="AI64"/>
  <c r="AI48" i="23"/>
  <c r="K64" i="22"/>
  <c r="K48" i="23"/>
  <c r="R56" i="22"/>
  <c r="V59"/>
  <c r="AM67"/>
  <c r="AM51" i="23"/>
  <c r="L66" i="22"/>
  <c r="AP57"/>
  <c r="I66"/>
  <c r="L64"/>
  <c r="AJ59"/>
  <c r="AJ43" i="23"/>
  <c r="W60" i="22"/>
  <c r="P59"/>
  <c r="S59"/>
  <c r="Z59"/>
  <c r="W65"/>
  <c r="L63"/>
  <c r="AP66"/>
  <c r="I59"/>
  <c r="I56"/>
  <c r="AK60"/>
  <c r="AF55"/>
  <c r="N55"/>
  <c r="H56"/>
  <c r="X56"/>
  <c r="AG65"/>
  <c r="L59"/>
  <c r="AJ58"/>
  <c r="AJ42" i="23"/>
  <c r="W55" i="22"/>
  <c r="AJ63"/>
  <c r="AJ47" i="23"/>
  <c r="W68" i="22"/>
  <c r="P67"/>
  <c r="S67"/>
  <c r="Z67"/>
  <c r="AA68"/>
  <c r="I65"/>
  <c r="W54"/>
  <c r="AP58"/>
  <c r="I67"/>
  <c r="AG64"/>
  <c r="AP64"/>
  <c r="Q63"/>
  <c r="AN63"/>
  <c r="AO64"/>
  <c r="AA64"/>
  <c r="O64"/>
  <c r="O48" i="23"/>
  <c r="P56" i="22"/>
  <c r="S56"/>
  <c r="Z56"/>
  <c r="G61"/>
  <c r="G45" i="23"/>
  <c r="O57" i="22"/>
  <c r="O41" i="23"/>
  <c r="S61" i="22"/>
  <c r="O56"/>
  <c r="O40" i="23"/>
  <c r="AF64" i="22"/>
  <c r="Z68"/>
  <c r="U61"/>
  <c r="AF61"/>
  <c r="M61"/>
  <c r="X66"/>
  <c r="E62"/>
  <c r="E46" i="23"/>
  <c r="Q54" i="22"/>
  <c r="AN54"/>
  <c r="AO55"/>
  <c r="AA55"/>
  <c r="O55"/>
  <c r="O39" i="23"/>
  <c r="AI65" i="22"/>
  <c r="AI49" i="23"/>
  <c r="T65" i="22"/>
  <c r="AL65"/>
  <c r="AL49" i="23"/>
  <c r="AI66" i="22"/>
  <c r="AI50" i="23"/>
  <c r="AD54" i="22"/>
  <c r="T67"/>
  <c r="J67"/>
  <c r="AD68"/>
  <c r="V54"/>
  <c r="AM62"/>
  <c r="AM46" i="23"/>
  <c r="AE60" i="22"/>
  <c r="AC68"/>
  <c r="N60"/>
  <c r="G65"/>
  <c r="G49" i="23"/>
  <c r="E65" i="22"/>
  <c r="E49" i="23"/>
  <c r="S65" i="22"/>
  <c r="AO58"/>
  <c r="AA62"/>
  <c r="O62"/>
  <c r="O46" i="23"/>
  <c r="AF66" i="22"/>
  <c r="N66"/>
  <c r="H67"/>
  <c r="U67"/>
  <c r="R57"/>
  <c r="AI54"/>
  <c r="F66"/>
  <c r="AI59"/>
  <c r="AI43" i="23"/>
  <c r="K59" i="22"/>
  <c r="K43" i="23"/>
  <c r="AD63" i="22"/>
  <c r="Y59"/>
  <c r="AH68"/>
  <c r="AH52" i="23"/>
  <c r="F64" i="22"/>
  <c r="Y56"/>
  <c r="V55"/>
  <c r="V68"/>
  <c r="O68"/>
  <c r="O52" i="23"/>
  <c r="Q68" i="22"/>
  <c r="Z60"/>
  <c r="AE61"/>
  <c r="Q61"/>
  <c r="Z65"/>
  <c r="AA58"/>
  <c r="O58"/>
  <c r="O42" i="23"/>
  <c r="P62" i="22"/>
  <c r="S62"/>
  <c r="Z62"/>
  <c r="G59"/>
  <c r="G43" i="23"/>
  <c r="AE63" i="22"/>
  <c r="E67"/>
  <c r="E51" i="23"/>
  <c r="K61" i="22"/>
  <c r="K45" i="23"/>
  <c r="J57" i="22"/>
  <c r="AI62"/>
  <c r="AI46" i="23"/>
  <c r="T62" i="22"/>
  <c r="J62"/>
  <c r="R59"/>
  <c r="T60"/>
  <c r="J60"/>
  <c r="Y66"/>
  <c r="V56"/>
  <c r="H60"/>
  <c r="AK56"/>
  <c r="AB60"/>
  <c r="AO65"/>
  <c r="E61"/>
  <c r="E45" i="23"/>
  <c r="AB61" i="22"/>
  <c r="AO66"/>
  <c r="X54"/>
  <c r="E54"/>
  <c r="AF58"/>
  <c r="N58"/>
  <c r="H59"/>
  <c r="U59"/>
  <c r="R65"/>
  <c r="V61"/>
  <c r="F58"/>
  <c r="AI55"/>
  <c r="AI39" i="23"/>
  <c r="K55" i="22"/>
  <c r="K39" i="23"/>
  <c r="AD55" i="22"/>
  <c r="AL67"/>
  <c r="AL51" i="23"/>
  <c r="AH64" i="22"/>
  <c r="AH48" i="23"/>
  <c r="F56" i="22"/>
  <c r="AL56"/>
  <c r="AL40" i="23"/>
  <c r="V66" i="22"/>
  <c r="Y54"/>
  <c r="AJ62"/>
  <c r="AJ46" i="23"/>
  <c r="AC59" i="22"/>
  <c r="W62"/>
  <c r="P55"/>
  <c r="AE56"/>
  <c r="AG55"/>
  <c r="AB67"/>
  <c r="AG54"/>
  <c r="AK66"/>
  <c r="X64"/>
  <c r="M56"/>
  <c r="AK67"/>
  <c r="AB57"/>
  <c r="AF54"/>
  <c r="E55"/>
  <c r="E39" i="23"/>
  <c r="K62" i="22"/>
  <c r="K46" i="23"/>
  <c r="R68" i="22"/>
  <c r="AF60"/>
  <c r="AN61"/>
  <c r="S66"/>
  <c r="J61"/>
  <c r="K67"/>
  <c r="K51" i="23"/>
  <c r="AD64" i="22"/>
  <c r="E64"/>
  <c r="E48" i="23"/>
  <c r="S57" i="22"/>
  <c r="AC62"/>
  <c r="U63"/>
  <c r="AH54"/>
  <c r="F60"/>
  <c r="X60"/>
  <c r="P57"/>
  <c r="P58"/>
  <c r="O59"/>
  <c r="O43" i="23"/>
  <c r="AI63" i="22"/>
  <c r="AI47" i="23"/>
  <c r="K56" i="22"/>
  <c r="K40" i="23"/>
  <c r="AM68" i="22"/>
  <c r="AM52" i="23"/>
  <c r="L67" i="22"/>
  <c r="AG60"/>
  <c r="I57"/>
  <c r="AJ56"/>
  <c r="AJ40" i="23"/>
  <c r="G56" i="22"/>
  <c r="G40" i="23"/>
  <c r="AJ66" i="22"/>
  <c r="AJ50" i="23"/>
  <c r="AC67" i="22"/>
  <c r="AP61"/>
  <c r="I64"/>
  <c r="H64"/>
  <c r="AB56"/>
  <c r="AB65"/>
  <c r="E57"/>
  <c r="E41" i="23"/>
  <c r="AK59" i="22"/>
  <c r="X55"/>
  <c r="AM57"/>
  <c r="AM41" i="23"/>
  <c r="Y63" i="22"/>
  <c r="U68"/>
  <c r="AK68"/>
  <c r="P66"/>
  <c r="O67"/>
  <c r="O51" i="23"/>
  <c r="AI67" i="22"/>
  <c r="AI51" i="23"/>
  <c r="K60" i="22"/>
  <c r="K44" i="23"/>
  <c r="V58" i="22"/>
  <c r="O61"/>
  <c r="O45" i="23"/>
  <c r="E58" i="22"/>
  <c r="E42" i="23"/>
  <c r="G67" i="22"/>
  <c r="G51" i="23"/>
  <c r="AL61" i="22"/>
  <c r="AL45" i="23"/>
  <c r="J59" i="22"/>
  <c r="AM58"/>
  <c r="AM42" i="23"/>
  <c r="AA61" i="22"/>
  <c r="AE54"/>
  <c r="AA59"/>
  <c r="AD58"/>
  <c r="AI56"/>
  <c r="AI40" i="23"/>
  <c r="Y60" i="22"/>
  <c r="AG57"/>
  <c r="AJ67"/>
  <c r="AJ51" i="23"/>
  <c r="M59" i="22"/>
  <c r="AP59"/>
  <c r="Z55"/>
  <c r="W58"/>
  <c r="AG68"/>
  <c r="L54"/>
  <c r="AP67"/>
  <c r="N63"/>
  <c r="AC56"/>
  <c r="P61"/>
  <c r="AO61"/>
  <c r="AE66"/>
  <c r="H55"/>
  <c r="AD57"/>
  <c r="F67"/>
  <c r="V67"/>
  <c r="X57"/>
  <c r="X62"/>
  <c r="AA67"/>
  <c r="AD66"/>
  <c r="AI60"/>
  <c r="AI44" i="23"/>
  <c r="AL68" i="22"/>
  <c r="AL52" i="23"/>
  <c r="M64" i="22"/>
  <c r="X58"/>
  <c r="M62"/>
  <c r="T57"/>
  <c r="T59"/>
  <c r="AM66"/>
  <c r="AM50" i="23"/>
  <c r="AN64" i="22"/>
  <c r="H66"/>
  <c r="Z58"/>
  <c r="AH62"/>
  <c r="AH46" i="23"/>
  <c r="R55" i="22"/>
  <c r="AM54"/>
  <c r="W63"/>
  <c r="AB59"/>
  <c r="L60"/>
  <c r="S55"/>
  <c r="AJ57"/>
  <c r="AJ41" i="23"/>
  <c r="AP55" i="22"/>
  <c r="M67"/>
  <c r="L68"/>
  <c r="AF63"/>
  <c r="E60"/>
  <c r="E44" i="23"/>
  <c r="AA57" i="22"/>
  <c r="S68"/>
  <c r="AO62"/>
  <c r="N54"/>
  <c r="AH61"/>
  <c r="AH45" i="23"/>
  <c r="R54" i="22"/>
  <c r="AL66"/>
  <c r="AL50" i="23"/>
  <c r="Z64" i="22"/>
  <c r="H58"/>
  <c r="Z66"/>
  <c r="AH58"/>
  <c r="AH42" i="23"/>
  <c r="R63" i="22"/>
  <c r="AM64"/>
  <c r="AM48" i="23"/>
  <c r="S60" i="22"/>
  <c r="AO54"/>
  <c r="AB62"/>
  <c r="AI61"/>
  <c r="AI45" i="23"/>
  <c r="F62" i="22"/>
  <c r="AL64"/>
  <c r="AL48" i="23"/>
  <c r="AC60" i="22"/>
  <c r="N57"/>
  <c r="S58"/>
  <c r="AL57"/>
  <c r="AL41" i="23"/>
  <c r="K63" i="22"/>
  <c r="K47" i="23"/>
  <c r="AD56" i="22"/>
  <c r="AP137"/>
  <c r="AK141"/>
  <c r="AF137"/>
  <c r="AA141"/>
  <c r="U133"/>
  <c r="P137"/>
  <c r="K141"/>
  <c r="E133"/>
  <c r="AM134"/>
  <c r="AJ142"/>
  <c r="AE142"/>
  <c r="AA142"/>
  <c r="W142"/>
  <c r="S142"/>
  <c r="O142"/>
  <c r="K142"/>
  <c r="G142"/>
  <c r="AO143"/>
  <c r="AK143"/>
  <c r="AE143"/>
  <c r="AA143"/>
  <c r="W143"/>
  <c r="S143"/>
  <c r="O143"/>
  <c r="K143"/>
  <c r="G143"/>
  <c r="AO144"/>
  <c r="AK144"/>
  <c r="AE144"/>
  <c r="AA144"/>
  <c r="W144"/>
  <c r="S144"/>
  <c r="AP133"/>
  <c r="AK137"/>
  <c r="AE137"/>
  <c r="Z141"/>
  <c r="T133"/>
  <c r="O137"/>
  <c r="J141"/>
  <c r="AP130"/>
  <c r="AL130"/>
  <c r="AH134"/>
  <c r="AE138"/>
  <c r="AA138"/>
  <c r="W138"/>
  <c r="S138"/>
  <c r="O138"/>
  <c r="K138"/>
  <c r="G138"/>
  <c r="AO139"/>
  <c r="AL137"/>
  <c r="AG133"/>
  <c r="AB137"/>
  <c r="W141"/>
  <c r="Q133"/>
  <c r="L137"/>
  <c r="G141"/>
  <c r="AN134"/>
  <c r="AJ134"/>
  <c r="AF142"/>
  <c r="AB142"/>
  <c r="X142"/>
  <c r="T142"/>
  <c r="P142"/>
  <c r="L142"/>
  <c r="H142"/>
  <c r="AP143"/>
  <c r="AL143"/>
  <c r="AF143"/>
  <c r="AB143"/>
  <c r="X143"/>
  <c r="T143"/>
  <c r="P143"/>
  <c r="L143"/>
  <c r="H143"/>
  <c r="AP144"/>
  <c r="AL144"/>
  <c r="AF144"/>
  <c r="AB144"/>
  <c r="X144"/>
  <c r="T144"/>
  <c r="AO141"/>
  <c r="AI137"/>
  <c r="AI129" i="23"/>
  <c r="AE141" i="22"/>
  <c r="Y133"/>
  <c r="T137"/>
  <c r="O141"/>
  <c r="I133"/>
  <c r="AP134"/>
  <c r="AL134"/>
  <c r="AI138"/>
  <c r="AI130" i="23"/>
  <c r="AD142" i="22"/>
  <c r="Z142"/>
  <c r="V142"/>
  <c r="R142"/>
  <c r="N142"/>
  <c r="J142"/>
  <c r="F142"/>
  <c r="AN143"/>
  <c r="AI143"/>
  <c r="AI135" i="23"/>
  <c r="AD143" i="22"/>
  <c r="Z143"/>
  <c r="V143"/>
  <c r="R143"/>
  <c r="N143"/>
  <c r="J143"/>
  <c r="F143"/>
  <c r="AN144"/>
  <c r="AI144"/>
  <c r="AI136" i="23"/>
  <c r="AD144" i="22"/>
  <c r="Z144"/>
  <c r="V144"/>
  <c r="R144"/>
  <c r="AO137"/>
  <c r="AJ137"/>
  <c r="AD141"/>
  <c r="X133"/>
  <c r="S137"/>
  <c r="N141"/>
  <c r="H133"/>
  <c r="AO130"/>
  <c r="AK130"/>
  <c r="AH142"/>
  <c r="AD138"/>
  <c r="Z138"/>
  <c r="V138"/>
  <c r="R138"/>
  <c r="N138"/>
  <c r="J138"/>
  <c r="F138"/>
  <c r="AN139"/>
  <c r="AJ135"/>
  <c r="AH143"/>
  <c r="AD139"/>
  <c r="Z139"/>
  <c r="V139"/>
  <c r="R139"/>
  <c r="N139"/>
  <c r="X137"/>
  <c r="AO134"/>
  <c r="Y142"/>
  <c r="I142"/>
  <c r="AC143"/>
  <c r="M143"/>
  <c r="AG144"/>
  <c r="Q144"/>
  <c r="AI133"/>
  <c r="AI125" i="23"/>
  <c r="W137" i="22"/>
  <c r="L133"/>
  <c r="AN130"/>
  <c r="AG138"/>
  <c r="Y138"/>
  <c r="Q138"/>
  <c r="I138"/>
  <c r="AM139"/>
  <c r="AI139"/>
  <c r="AI131" i="23"/>
  <c r="AE139" i="22"/>
  <c r="Y139"/>
  <c r="T139"/>
  <c r="O139"/>
  <c r="J139"/>
  <c r="F139"/>
  <c r="AN140"/>
  <c r="AJ136"/>
  <c r="AH144"/>
  <c r="AD140"/>
  <c r="Z140"/>
  <c r="AK133"/>
  <c r="AE133"/>
  <c r="Z137"/>
  <c r="U141"/>
  <c r="O133"/>
  <c r="J137"/>
  <c r="E141"/>
  <c r="AM142"/>
  <c r="AI130"/>
  <c r="AI122" i="23"/>
  <c r="AE134" i="22"/>
  <c r="AA134"/>
  <c r="W134"/>
  <c r="S134"/>
  <c r="O134"/>
  <c r="K134"/>
  <c r="G134"/>
  <c r="AO135"/>
  <c r="AK135"/>
  <c r="AE135"/>
  <c r="AA135"/>
  <c r="W135"/>
  <c r="S135"/>
  <c r="O135"/>
  <c r="K135"/>
  <c r="G135"/>
  <c r="AO136"/>
  <c r="AK136"/>
  <c r="AE136"/>
  <c r="AA136"/>
  <c r="W136"/>
  <c r="S136"/>
  <c r="AN133"/>
  <c r="AJ141"/>
  <c r="AD133"/>
  <c r="Y137"/>
  <c r="T141"/>
  <c r="N133"/>
  <c r="I137"/>
  <c r="AP138"/>
  <c r="AL138"/>
  <c r="AG130"/>
  <c r="AC130"/>
  <c r="Y130"/>
  <c r="U130"/>
  <c r="Q130"/>
  <c r="M130"/>
  <c r="I130"/>
  <c r="E130"/>
  <c r="AM131"/>
  <c r="AJ139"/>
  <c r="AG131"/>
  <c r="AC131"/>
  <c r="Y131"/>
  <c r="U131"/>
  <c r="Q131"/>
  <c r="M131"/>
  <c r="I131"/>
  <c r="E131"/>
  <c r="AM132"/>
  <c r="AJ140"/>
  <c r="AG132"/>
  <c r="AC132"/>
  <c r="Y132"/>
  <c r="U132"/>
  <c r="Q132"/>
  <c r="M132"/>
  <c r="I132"/>
  <c r="E132"/>
  <c r="N136"/>
  <c r="I140"/>
  <c r="X140"/>
  <c r="M136"/>
  <c r="H140"/>
  <c r="U140"/>
  <c r="L136"/>
  <c r="G140"/>
  <c r="O136"/>
  <c r="J140"/>
  <c r="E144"/>
  <c r="AC133"/>
  <c r="H137"/>
  <c r="AC142"/>
  <c r="M142"/>
  <c r="AG143"/>
  <c r="Q143"/>
  <c r="AM144"/>
  <c r="U144"/>
  <c r="AL133"/>
  <c r="AA137"/>
  <c r="P133"/>
  <c r="F141"/>
  <c r="AI134"/>
  <c r="AI126" i="23"/>
  <c r="AB138" i="22"/>
  <c r="T138"/>
  <c r="L138"/>
  <c r="AP139"/>
  <c r="AJ143"/>
  <c r="AF139"/>
  <c r="AA139"/>
  <c r="U139"/>
  <c r="P139"/>
  <c r="K139"/>
  <c r="G139"/>
  <c r="AO140"/>
  <c r="AK140"/>
  <c r="AH136"/>
  <c r="AE140"/>
  <c r="AA140"/>
  <c r="AM141"/>
  <c r="AG141"/>
  <c r="AA133"/>
  <c r="V137"/>
  <c r="Q141"/>
  <c r="K133"/>
  <c r="F137"/>
  <c r="AN142"/>
  <c r="AJ138"/>
  <c r="AF134"/>
  <c r="AB134"/>
  <c r="X134"/>
  <c r="T134"/>
  <c r="P134"/>
  <c r="L134"/>
  <c r="H134"/>
  <c r="AP135"/>
  <c r="AL135"/>
  <c r="AF135"/>
  <c r="AB135"/>
  <c r="X135"/>
  <c r="T135"/>
  <c r="P135"/>
  <c r="L135"/>
  <c r="H135"/>
  <c r="AP136"/>
  <c r="AL136"/>
  <c r="AF136"/>
  <c r="AB136"/>
  <c r="X136"/>
  <c r="T136"/>
  <c r="AP141"/>
  <c r="AJ133"/>
  <c r="AF141"/>
  <c r="Z133"/>
  <c r="U137"/>
  <c r="P141"/>
  <c r="J133"/>
  <c r="E137"/>
  <c r="AM138"/>
  <c r="AH138"/>
  <c r="AD130"/>
  <c r="Z130"/>
  <c r="V130"/>
  <c r="R130"/>
  <c r="N130"/>
  <c r="J130"/>
  <c r="F130"/>
  <c r="AN131"/>
  <c r="AJ131"/>
  <c r="AH139"/>
  <c r="AD131"/>
  <c r="Z131"/>
  <c r="V131"/>
  <c r="R131"/>
  <c r="N131"/>
  <c r="J131"/>
  <c r="F131"/>
  <c r="AN132"/>
  <c r="AJ132"/>
  <c r="AH140"/>
  <c r="AD132"/>
  <c r="Z132"/>
  <c r="V132"/>
  <c r="R132"/>
  <c r="N132"/>
  <c r="J132"/>
  <c r="F132"/>
  <c r="P140"/>
  <c r="J136"/>
  <c r="E140"/>
  <c r="O144"/>
  <c r="I136"/>
  <c r="Y140"/>
  <c r="N144"/>
  <c r="H136"/>
  <c r="R140"/>
  <c r="K136"/>
  <c r="F140"/>
  <c r="AH137"/>
  <c r="M133"/>
  <c r="AG142"/>
  <c r="Q142"/>
  <c r="AM143"/>
  <c r="U143"/>
  <c r="E143"/>
  <c r="Y144"/>
  <c r="AN141"/>
  <c r="AB133"/>
  <c r="R141"/>
  <c r="G137"/>
  <c r="AJ130"/>
  <c r="AC138"/>
  <c r="U138"/>
  <c r="M138"/>
  <c r="E138"/>
  <c r="AK139"/>
  <c r="AG139"/>
  <c r="AB139"/>
  <c r="W139"/>
  <c r="Q139"/>
  <c r="L139"/>
  <c r="H139"/>
  <c r="AP140"/>
  <c r="AL140"/>
  <c r="AI140"/>
  <c r="AI132" i="23"/>
  <c r="AF140" i="22"/>
  <c r="AB140"/>
  <c r="AN137"/>
  <c r="AH141"/>
  <c r="AC141"/>
  <c r="W133"/>
  <c r="R137"/>
  <c r="M141"/>
  <c r="G133"/>
  <c r="AO142"/>
  <c r="AK142"/>
  <c r="AG134"/>
  <c r="AC134"/>
  <c r="Y134"/>
  <c r="U134"/>
  <c r="Q134"/>
  <c r="M134"/>
  <c r="I134"/>
  <c r="E134"/>
  <c r="AM135"/>
  <c r="AG135"/>
  <c r="AC135"/>
  <c r="Y135"/>
  <c r="U135"/>
  <c r="Q135"/>
  <c r="M135"/>
  <c r="I135"/>
  <c r="E135"/>
  <c r="AM136"/>
  <c r="AG136"/>
  <c r="AC136"/>
  <c r="Y136"/>
  <c r="U136"/>
  <c r="Q136"/>
  <c r="AL141"/>
  <c r="AG137"/>
  <c r="AB141"/>
  <c r="V133"/>
  <c r="Q137"/>
  <c r="L141"/>
  <c r="F133"/>
  <c r="AN138"/>
  <c r="AI142"/>
  <c r="AI134" i="23"/>
  <c r="AE130" i="22"/>
  <c r="AA130"/>
  <c r="W130"/>
  <c r="S130"/>
  <c r="O130"/>
  <c r="K130"/>
  <c r="G130"/>
  <c r="AO131"/>
  <c r="AK131"/>
  <c r="AH131"/>
  <c r="AE131"/>
  <c r="AA131"/>
  <c r="W131"/>
  <c r="S131"/>
  <c r="O131"/>
  <c r="K131"/>
  <c r="G131"/>
  <c r="AO132"/>
  <c r="AK132"/>
  <c r="AH132"/>
  <c r="AE132"/>
  <c r="AA132"/>
  <c r="W132"/>
  <c r="S132"/>
  <c r="O132"/>
  <c r="K132"/>
  <c r="G132"/>
  <c r="S140"/>
  <c r="L144"/>
  <c r="F136"/>
  <c r="P136"/>
  <c r="K144"/>
  <c r="E136"/>
  <c r="O140"/>
  <c r="J144"/>
  <c r="V140"/>
  <c r="M144"/>
  <c r="G136"/>
  <c r="AD135"/>
  <c r="F135"/>
  <c r="AI136"/>
  <c r="AI128" i="23"/>
  <c r="Z136" i="22"/>
  <c r="R136"/>
  <c r="AI141"/>
  <c r="AI133" i="23"/>
  <c r="X141" i="22"/>
  <c r="M137"/>
  <c r="AO138"/>
  <c r="AF130"/>
  <c r="X130"/>
  <c r="P130"/>
  <c r="H130"/>
  <c r="AL131"/>
  <c r="AF131"/>
  <c r="X131"/>
  <c r="P131"/>
  <c r="H131"/>
  <c r="AL132"/>
  <c r="AF132"/>
  <c r="X132"/>
  <c r="P132"/>
  <c r="H132"/>
  <c r="M140"/>
  <c r="T140"/>
  <c r="G144"/>
  <c r="K140"/>
  <c r="F144"/>
  <c r="I144"/>
  <c r="AM133"/>
  <c r="S141"/>
  <c r="AK134"/>
  <c r="U142"/>
  <c r="E142"/>
  <c r="Y143"/>
  <c r="I143"/>
  <c r="AC144"/>
  <c r="P144"/>
  <c r="AF133"/>
  <c r="V141"/>
  <c r="K137"/>
  <c r="AM130"/>
  <c r="AF138"/>
  <c r="X138"/>
  <c r="P138"/>
  <c r="H138"/>
  <c r="AL139"/>
  <c r="AH135"/>
  <c r="AC139"/>
  <c r="X139"/>
  <c r="S139"/>
  <c r="M139"/>
  <c r="I139"/>
  <c r="E139"/>
  <c r="AM140"/>
  <c r="AJ144"/>
  <c r="AG140"/>
  <c r="AC140"/>
  <c r="AO133"/>
  <c r="AH133"/>
  <c r="AD137"/>
  <c r="Y141"/>
  <c r="S133"/>
  <c r="N137"/>
  <c r="I141"/>
  <c r="AP142"/>
  <c r="AL142"/>
  <c r="AH130"/>
  <c r="AD134"/>
  <c r="Z134"/>
  <c r="V134"/>
  <c r="R134"/>
  <c r="N134"/>
  <c r="J134"/>
  <c r="F134"/>
  <c r="AN135"/>
  <c r="AI135"/>
  <c r="AI127" i="23"/>
  <c r="Z135" i="22"/>
  <c r="V135"/>
  <c r="R135"/>
  <c r="N135"/>
  <c r="J135"/>
  <c r="AN136"/>
  <c r="AD136"/>
  <c r="V136"/>
  <c r="AM137"/>
  <c r="AC137"/>
  <c r="R133"/>
  <c r="H141"/>
  <c r="AK138"/>
  <c r="AB130"/>
  <c r="T130"/>
  <c r="L130"/>
  <c r="AP131"/>
  <c r="AI131"/>
  <c r="AI123" i="23"/>
  <c r="AB131" i="22"/>
  <c r="T131"/>
  <c r="L131"/>
  <c r="AP132"/>
  <c r="AI132"/>
  <c r="AI124" i="23"/>
  <c r="AB132" i="22"/>
  <c r="T132"/>
  <c r="L132"/>
  <c r="W140"/>
  <c r="H144"/>
  <c r="L140"/>
  <c r="Q140"/>
  <c r="N140"/>
  <c r="O86" i="17"/>
  <c r="Q78" i="23"/>
  <c r="Q89"/>
  <c r="K91"/>
  <c r="AG26" i="17"/>
  <c r="O83"/>
  <c r="N78" i="23"/>
  <c r="AG38" i="17"/>
  <c r="O95"/>
  <c r="Z78" i="23"/>
  <c r="H153" i="17"/>
  <c r="N101" i="10"/>
  <c r="G138"/>
  <c r="G175"/>
  <c r="G221"/>
  <c r="F94" i="17"/>
  <c r="L94"/>
  <c r="Y15" i="23"/>
  <c r="O101" i="10"/>
  <c r="H138"/>
  <c r="H175"/>
  <c r="H221"/>
  <c r="G94" i="17"/>
  <c r="M94"/>
  <c r="Y36" i="23"/>
  <c r="O100" i="10"/>
  <c r="H137"/>
  <c r="H174"/>
  <c r="H220"/>
  <c r="G93" i="17"/>
  <c r="M93"/>
  <c r="X36" i="23"/>
  <c r="N100" i="10"/>
  <c r="G137"/>
  <c r="G174"/>
  <c r="G220"/>
  <c r="F93" i="17"/>
  <c r="L93"/>
  <c r="X15" i="23"/>
  <c r="Q164" i="11"/>
  <c r="W164"/>
  <c r="K55" i="17"/>
  <c r="W55"/>
  <c r="AI55"/>
  <c r="H171"/>
  <c r="V164" i="11"/>
  <c r="J55" i="17"/>
  <c r="V55"/>
  <c r="AH55"/>
  <c r="H159"/>
  <c r="O89" i="10"/>
  <c r="H126"/>
  <c r="H163"/>
  <c r="H209"/>
  <c r="G82" i="17"/>
  <c r="M82"/>
  <c r="M36" i="23"/>
  <c r="N89" i="10"/>
  <c r="G126"/>
  <c r="G163"/>
  <c r="G209"/>
  <c r="F82" i="17"/>
  <c r="L82"/>
  <c r="M15" i="23"/>
  <c r="N99" i="10"/>
  <c r="G136"/>
  <c r="G173"/>
  <c r="G219"/>
  <c r="F92" i="17"/>
  <c r="L92"/>
  <c r="W15" i="23"/>
  <c r="O99" i="10"/>
  <c r="H136"/>
  <c r="H173"/>
  <c r="H219"/>
  <c r="G92" i="17"/>
  <c r="M92"/>
  <c r="W36" i="23"/>
  <c r="N94" i="10"/>
  <c r="G131"/>
  <c r="G168"/>
  <c r="G214"/>
  <c r="F87" i="17"/>
  <c r="L87"/>
  <c r="R15" i="23"/>
  <c r="O94" i="10"/>
  <c r="H131"/>
  <c r="H168"/>
  <c r="H214"/>
  <c r="G87" i="17"/>
  <c r="M87"/>
  <c r="R36" i="23"/>
  <c r="N82" i="10"/>
  <c r="G119"/>
  <c r="G156"/>
  <c r="G202"/>
  <c r="F75" i="17"/>
  <c r="L75"/>
  <c r="O82" i="10"/>
  <c r="H119"/>
  <c r="H156"/>
  <c r="H202"/>
  <c r="G75" i="17"/>
  <c r="M75"/>
  <c r="N90" i="10"/>
  <c r="G127"/>
  <c r="G164"/>
  <c r="G210"/>
  <c r="F83" i="17"/>
  <c r="L83"/>
  <c r="N15" i="23"/>
  <c r="O90" i="10"/>
  <c r="H127"/>
  <c r="H164"/>
  <c r="H210"/>
  <c r="G83" i="17"/>
  <c r="M83"/>
  <c r="N36" i="23"/>
  <c r="N83" i="17"/>
  <c r="N57" i="23"/>
  <c r="N64"/>
  <c r="O81" i="17"/>
  <c r="L78" i="23"/>
  <c r="L85"/>
  <c r="K88"/>
  <c r="O101" i="17"/>
  <c r="AF78" i="23"/>
  <c r="AF83"/>
  <c r="E92"/>
  <c r="E84"/>
  <c r="E89"/>
  <c r="E87"/>
  <c r="O92" i="17"/>
  <c r="W78" i="23"/>
  <c r="W94"/>
  <c r="E90"/>
  <c r="E88"/>
  <c r="E82"/>
  <c r="E93"/>
  <c r="E91"/>
  <c r="E85"/>
  <c r="E83"/>
  <c r="K144" i="10"/>
  <c r="K181"/>
  <c r="K227"/>
  <c r="J100" i="17"/>
  <c r="S107" i="10"/>
  <c r="L144"/>
  <c r="L181"/>
  <c r="L227"/>
  <c r="K100" i="17"/>
  <c r="AI113" i="23"/>
  <c r="AI103"/>
  <c r="AI108"/>
  <c r="AI110"/>
  <c r="AI104"/>
  <c r="AI106"/>
  <c r="AI114"/>
  <c r="AB48" i="17"/>
  <c r="AC155" i="11"/>
  <c r="AC48" i="17"/>
  <c r="AI107" i="23"/>
  <c r="AI115"/>
  <c r="AI111"/>
  <c r="AI109"/>
  <c r="S108" i="10"/>
  <c r="L145"/>
  <c r="L182"/>
  <c r="L228"/>
  <c r="K101" i="17"/>
  <c r="K145" i="10"/>
  <c r="K182"/>
  <c r="K228"/>
  <c r="J101" i="17"/>
  <c r="AH43"/>
  <c r="AG34"/>
  <c r="O91"/>
  <c r="V78" i="23"/>
  <c r="AI105"/>
  <c r="Q130" i="11"/>
  <c r="W130"/>
  <c r="K23" i="17"/>
  <c r="W23"/>
  <c r="AI23"/>
  <c r="V130" i="11"/>
  <c r="J23" i="17"/>
  <c r="V23"/>
  <c r="AH23"/>
  <c r="AH85" i="23"/>
  <c r="AH84"/>
  <c r="AH90"/>
  <c r="AH81"/>
  <c r="AH87"/>
  <c r="AI112"/>
  <c r="AG37" i="17"/>
  <c r="O94"/>
  <c r="Y78" i="23"/>
  <c r="AH93"/>
  <c r="AH92"/>
  <c r="AH89"/>
  <c r="AH88"/>
  <c r="AC133" i="11"/>
  <c r="AC26" i="17"/>
  <c r="AB26"/>
  <c r="AH83" i="23"/>
  <c r="AH86"/>
  <c r="AH91"/>
  <c r="AH82"/>
  <c r="AH94"/>
  <c r="K132" i="10"/>
  <c r="K169"/>
  <c r="K215"/>
  <c r="J88" i="17"/>
  <c r="P88"/>
  <c r="S99" i="23"/>
  <c r="S95" i="10"/>
  <c r="L132"/>
  <c r="L169"/>
  <c r="L215"/>
  <c r="K88" i="17"/>
  <c r="Q88"/>
  <c r="S120" i="23"/>
  <c r="G165" i="17"/>
  <c r="G166"/>
  <c r="G161"/>
  <c r="Q150"/>
  <c r="Q149"/>
  <c r="O87"/>
  <c r="R78" i="23"/>
  <c r="R93"/>
  <c r="AG42" i="17"/>
  <c r="O99"/>
  <c r="AG45"/>
  <c r="O102"/>
  <c r="AG78" i="23"/>
  <c r="AB64" i="17"/>
  <c r="AH64"/>
  <c r="Q159"/>
  <c r="AC173" i="11"/>
  <c r="AC64" i="17"/>
  <c r="AI64"/>
  <c r="Q171"/>
  <c r="AB45"/>
  <c r="AC152" i="11"/>
  <c r="AC45" i="17"/>
  <c r="AB33"/>
  <c r="AH33"/>
  <c r="AC140" i="11"/>
  <c r="AC33" i="17"/>
  <c r="M149"/>
  <c r="M151"/>
  <c r="M150"/>
  <c r="G173"/>
  <c r="G178"/>
  <c r="G177"/>
  <c r="O93"/>
  <c r="X78" i="23"/>
  <c r="X92"/>
  <c r="H185" i="17"/>
  <c r="AK57" i="23"/>
  <c r="AC169" i="11"/>
  <c r="AC60" i="17"/>
  <c r="AI60"/>
  <c r="M171"/>
  <c r="AB60"/>
  <c r="AH60"/>
  <c r="M159"/>
  <c r="P161"/>
  <c r="P173"/>
  <c r="Q149" i="11"/>
  <c r="W149"/>
  <c r="K42" i="17"/>
  <c r="W42"/>
  <c r="V149" i="11"/>
  <c r="J42" i="17"/>
  <c r="V42"/>
  <c r="O85"/>
  <c r="P78" i="23"/>
  <c r="P93"/>
  <c r="Q134" i="11"/>
  <c r="W134"/>
  <c r="K27" i="17"/>
  <c r="W27"/>
  <c r="AI27"/>
  <c r="V134" i="11"/>
  <c r="J27" i="17"/>
  <c r="V27"/>
  <c r="AH27"/>
  <c r="Q141" i="11"/>
  <c r="W141"/>
  <c r="K34" i="17"/>
  <c r="W34"/>
  <c r="V141" i="11"/>
  <c r="J34" i="17"/>
  <c r="V34"/>
  <c r="Q144" i="11"/>
  <c r="W144"/>
  <c r="K37" i="17"/>
  <c r="W37"/>
  <c r="V144" i="11"/>
  <c r="J37" i="17"/>
  <c r="V37"/>
  <c r="Q151" i="11"/>
  <c r="W151"/>
  <c r="K44" i="17"/>
  <c r="W44"/>
  <c r="AI44"/>
  <c r="V151" i="11"/>
  <c r="J44" i="17"/>
  <c r="V44"/>
  <c r="AH44"/>
  <c r="AC145" i="11"/>
  <c r="AC38" i="17"/>
  <c r="AB38"/>
  <c r="K146" i="10"/>
  <c r="K183"/>
  <c r="K229"/>
  <c r="J102" i="17"/>
  <c r="S109" i="10"/>
  <c r="L146"/>
  <c r="L183"/>
  <c r="L229"/>
  <c r="K102" i="17"/>
  <c r="K133" i="10"/>
  <c r="K170"/>
  <c r="K216"/>
  <c r="J89" i="17"/>
  <c r="S96" i="10"/>
  <c r="L133"/>
  <c r="L170"/>
  <c r="L216"/>
  <c r="K89" i="17"/>
  <c r="AC148" i="11"/>
  <c r="AC41" i="17"/>
  <c r="AB41"/>
  <c r="Q135" i="11"/>
  <c r="W135"/>
  <c r="K28" i="17"/>
  <c r="W28"/>
  <c r="AI28"/>
  <c r="Q85"/>
  <c r="P120" i="23"/>
  <c r="V135" i="11"/>
  <c r="J28" i="17"/>
  <c r="V28"/>
  <c r="AH28"/>
  <c r="Q167" i="11"/>
  <c r="W167"/>
  <c r="K58" i="17"/>
  <c r="W58"/>
  <c r="V167" i="11"/>
  <c r="J58" i="17"/>
  <c r="V58"/>
  <c r="AH58"/>
  <c r="K159"/>
  <c r="Q170" i="11"/>
  <c r="W170"/>
  <c r="K61" i="17"/>
  <c r="W61"/>
  <c r="AI61"/>
  <c r="N171"/>
  <c r="V170" i="11"/>
  <c r="J61" i="17"/>
  <c r="V61"/>
  <c r="AH61"/>
  <c r="N159"/>
  <c r="S149"/>
  <c r="S150"/>
  <c r="V128" i="11"/>
  <c r="J21" i="17"/>
  <c r="V21"/>
  <c r="AH21"/>
  <c r="P78"/>
  <c r="I99" i="23"/>
  <c r="Q128" i="11"/>
  <c r="W128"/>
  <c r="K21" i="17"/>
  <c r="W21"/>
  <c r="AI21"/>
  <c r="O149"/>
  <c r="O150"/>
  <c r="J173"/>
  <c r="AC165" i="11"/>
  <c r="AC56" i="17"/>
  <c r="AI56"/>
  <c r="I171"/>
  <c r="AB56"/>
  <c r="AH56"/>
  <c r="I159"/>
  <c r="L161"/>
  <c r="Q174" i="11"/>
  <c r="W174"/>
  <c r="K65" i="17"/>
  <c r="W65"/>
  <c r="AI65"/>
  <c r="R171"/>
  <c r="V174" i="11"/>
  <c r="J65" i="17"/>
  <c r="V65"/>
  <c r="AH65"/>
  <c r="R159"/>
  <c r="Q155" i="11"/>
  <c r="W155"/>
  <c r="K48" i="17"/>
  <c r="W48"/>
  <c r="V155" i="11"/>
  <c r="J48" i="17"/>
  <c r="V48"/>
  <c r="F149"/>
  <c r="F154"/>
  <c r="F150"/>
  <c r="F153"/>
  <c r="AK28" i="23"/>
  <c r="H186" i="17"/>
  <c r="AL57" i="23"/>
  <c r="N150" i="17"/>
  <c r="N149"/>
  <c r="Q175" i="11"/>
  <c r="W175"/>
  <c r="K66" i="17"/>
  <c r="W66"/>
  <c r="AI66"/>
  <c r="S171"/>
  <c r="V175" i="11"/>
  <c r="J66" i="17"/>
  <c r="V66"/>
  <c r="AH66"/>
  <c r="S159"/>
  <c r="Q136" i="11"/>
  <c r="W136"/>
  <c r="K29" i="17"/>
  <c r="W29"/>
  <c r="AI29"/>
  <c r="Q86"/>
  <c r="Q120" i="23"/>
  <c r="V136" i="11"/>
  <c r="J29" i="17"/>
  <c r="V29"/>
  <c r="AB34"/>
  <c r="AC141" i="11"/>
  <c r="AC34" i="17"/>
  <c r="V133" i="11"/>
  <c r="J26" i="17"/>
  <c r="V26"/>
  <c r="Q133" i="11"/>
  <c r="W133"/>
  <c r="K26" i="17"/>
  <c r="W26"/>
  <c r="R149"/>
  <c r="R150"/>
  <c r="V152" i="11"/>
  <c r="J45" i="17"/>
  <c r="V45"/>
  <c r="Q152" i="11"/>
  <c r="W152"/>
  <c r="K45" i="17"/>
  <c r="W45"/>
  <c r="AB37"/>
  <c r="AC144" i="11"/>
  <c r="AC37" i="17"/>
  <c r="AC162" i="11"/>
  <c r="AC53" i="17"/>
  <c r="AI53"/>
  <c r="F171"/>
  <c r="AB53"/>
  <c r="AH53"/>
  <c r="F159"/>
  <c r="AB22"/>
  <c r="AH22"/>
  <c r="AC129" i="11"/>
  <c r="AC22" i="17"/>
  <c r="AI22"/>
  <c r="Q143" i="11"/>
  <c r="W143"/>
  <c r="K36" i="17"/>
  <c r="W36"/>
  <c r="AI36"/>
  <c r="Q93"/>
  <c r="X120" i="23"/>
  <c r="V143" i="11"/>
  <c r="J36" i="17"/>
  <c r="V36"/>
  <c r="AH36"/>
  <c r="Q142" i="11"/>
  <c r="W142"/>
  <c r="K35" i="17"/>
  <c r="W35"/>
  <c r="AI35"/>
  <c r="V142" i="11"/>
  <c r="J35" i="17"/>
  <c r="V35"/>
  <c r="AH35"/>
  <c r="P92"/>
  <c r="W99" i="23"/>
  <c r="V131" i="11"/>
  <c r="J24" i="17"/>
  <c r="V24"/>
  <c r="AH24"/>
  <c r="P81"/>
  <c r="L99" i="23"/>
  <c r="Q131" i="11"/>
  <c r="W131"/>
  <c r="K24" i="17"/>
  <c r="W24"/>
  <c r="AI24"/>
  <c r="Q81"/>
  <c r="AB107" i="22"/>
  <c r="AC107"/>
  <c r="S107"/>
  <c r="V139" i="11"/>
  <c r="J32" i="17"/>
  <c r="V32"/>
  <c r="AH32"/>
  <c r="Q139" i="11"/>
  <c r="W139"/>
  <c r="K32" i="17"/>
  <c r="W32"/>
  <c r="AI32"/>
  <c r="AC132" i="11"/>
  <c r="AC25" i="17"/>
  <c r="AI25"/>
  <c r="AB25"/>
  <c r="AH25"/>
  <c r="Q171" i="11"/>
  <c r="W171"/>
  <c r="K62" i="17"/>
  <c r="W62"/>
  <c r="AI62"/>
  <c r="O171"/>
  <c r="V171" i="11"/>
  <c r="J62" i="17"/>
  <c r="V62"/>
  <c r="AH62"/>
  <c r="O159"/>
  <c r="J161"/>
  <c r="I153"/>
  <c r="I149"/>
  <c r="I154"/>
  <c r="AC124" i="11"/>
  <c r="AC17" i="17"/>
  <c r="AI17"/>
  <c r="Q74"/>
  <c r="E120" i="23"/>
  <c r="AB17" i="17"/>
  <c r="AH17"/>
  <c r="P74"/>
  <c r="E99" i="23"/>
  <c r="AC153" i="11"/>
  <c r="AC46" i="17"/>
  <c r="AI46"/>
  <c r="Q103"/>
  <c r="AH120" i="23"/>
  <c r="AB46" i="17"/>
  <c r="AH46"/>
  <c r="P103"/>
  <c r="AH99" i="23"/>
  <c r="AC149" i="11"/>
  <c r="AC42" i="17"/>
  <c r="AB42"/>
  <c r="L173"/>
  <c r="AB30"/>
  <c r="AH30"/>
  <c r="P87"/>
  <c r="R99" i="23"/>
  <c r="AC137" i="11"/>
  <c r="AC30" i="17"/>
  <c r="AI30"/>
  <c r="Q87"/>
  <c r="R120" i="23"/>
  <c r="S92"/>
  <c r="J84"/>
  <c r="J89"/>
  <c r="I84"/>
  <c r="AB83"/>
  <c r="AB91"/>
  <c r="AB93"/>
  <c r="AB89"/>
  <c r="AB94"/>
  <c r="AB82"/>
  <c r="AB88"/>
  <c r="AB86"/>
  <c r="AB81"/>
  <c r="AB92"/>
  <c r="AB84"/>
  <c r="AB80"/>
  <c r="AB85"/>
  <c r="AB87"/>
  <c r="AB90"/>
  <c r="AA72"/>
  <c r="AA73"/>
  <c r="AA63"/>
  <c r="AA68"/>
  <c r="AA61"/>
  <c r="AA65"/>
  <c r="AA62"/>
  <c r="AA60"/>
  <c r="AA69"/>
  <c r="AA70"/>
  <c r="AA59"/>
  <c r="AA67"/>
  <c r="AA64"/>
  <c r="AA66"/>
  <c r="AA71"/>
  <c r="I73"/>
  <c r="X60"/>
  <c r="X64"/>
  <c r="X66"/>
  <c r="X69"/>
  <c r="X65"/>
  <c r="X62"/>
  <c r="X68"/>
  <c r="X70"/>
  <c r="X59"/>
  <c r="X67"/>
  <c r="X72"/>
  <c r="X63"/>
  <c r="X71"/>
  <c r="X61"/>
  <c r="X73"/>
  <c r="AI80"/>
  <c r="AI107" i="22"/>
  <c r="K107"/>
  <c r="AH80" i="23"/>
  <c r="AH107" i="22"/>
  <c r="M107"/>
  <c r="AD107"/>
  <c r="AE107"/>
  <c r="R107"/>
  <c r="I107"/>
  <c r="AG107"/>
  <c r="AF107"/>
  <c r="G107"/>
  <c r="G80" i="23"/>
  <c r="AP107" i="22"/>
  <c r="AJ107"/>
  <c r="F64" i="23"/>
  <c r="F66"/>
  <c r="F71"/>
  <c r="F61"/>
  <c r="F65"/>
  <c r="F63"/>
  <c r="F69"/>
  <c r="F70"/>
  <c r="F62"/>
  <c r="F60"/>
  <c r="F72"/>
  <c r="F59"/>
  <c r="F68"/>
  <c r="F73"/>
  <c r="F67"/>
  <c r="T107" i="22"/>
  <c r="N107"/>
  <c r="AA107"/>
  <c r="Z107"/>
  <c r="J70" i="23"/>
  <c r="J59"/>
  <c r="J67"/>
  <c r="J61"/>
  <c r="J64"/>
  <c r="J62"/>
  <c r="J60"/>
  <c r="J72"/>
  <c r="J66"/>
  <c r="J68"/>
  <c r="J73"/>
  <c r="J71"/>
  <c r="J65"/>
  <c r="J63"/>
  <c r="J69"/>
  <c r="S72"/>
  <c r="S73"/>
  <c r="S63"/>
  <c r="S60"/>
  <c r="S69"/>
  <c r="S70"/>
  <c r="S59"/>
  <c r="S71"/>
  <c r="S64"/>
  <c r="S68"/>
  <c r="S61"/>
  <c r="S62"/>
  <c r="S66"/>
  <c r="S65"/>
  <c r="S67"/>
  <c r="W64"/>
  <c r="W66"/>
  <c r="W60"/>
  <c r="W72"/>
  <c r="W73"/>
  <c r="W63"/>
  <c r="W71"/>
  <c r="W61"/>
  <c r="W65"/>
  <c r="W62"/>
  <c r="W68"/>
  <c r="W69"/>
  <c r="W70"/>
  <c r="W59"/>
  <c r="W67"/>
  <c r="R64"/>
  <c r="R66"/>
  <c r="R65"/>
  <c r="R62"/>
  <c r="R68"/>
  <c r="R59"/>
  <c r="R60"/>
  <c r="R73"/>
  <c r="R67"/>
  <c r="R70"/>
  <c r="R71"/>
  <c r="R69"/>
  <c r="R72"/>
  <c r="R63"/>
  <c r="R61"/>
  <c r="AN107" i="22"/>
  <c r="AL107"/>
  <c r="E107"/>
  <c r="E80" i="23"/>
  <c r="V107" i="22"/>
  <c r="L107"/>
  <c r="J107"/>
  <c r="U107"/>
  <c r="Q107"/>
  <c r="P107"/>
  <c r="F107"/>
  <c r="L60" i="23"/>
  <c r="L64"/>
  <c r="L66"/>
  <c r="L69"/>
  <c r="L65"/>
  <c r="L59"/>
  <c r="L68"/>
  <c r="L70"/>
  <c r="L62"/>
  <c r="L67"/>
  <c r="L72"/>
  <c r="L63"/>
  <c r="L71"/>
  <c r="L61"/>
  <c r="L73"/>
  <c r="F78"/>
  <c r="AA94"/>
  <c r="AA84"/>
  <c r="AA88"/>
  <c r="AA91"/>
  <c r="AA93"/>
  <c r="AA81"/>
  <c r="AA87"/>
  <c r="AA90"/>
  <c r="AA92"/>
  <c r="AA82"/>
  <c r="AA80"/>
  <c r="AA85"/>
  <c r="AA83"/>
  <c r="AA89"/>
  <c r="AA86"/>
  <c r="AA106"/>
  <c r="M89"/>
  <c r="P68"/>
  <c r="P72"/>
  <c r="P73"/>
  <c r="P63"/>
  <c r="P67"/>
  <c r="P61"/>
  <c r="P65"/>
  <c r="P62"/>
  <c r="P71"/>
  <c r="P69"/>
  <c r="P70"/>
  <c r="P59"/>
  <c r="P60"/>
  <c r="P64"/>
  <c r="P66"/>
  <c r="AO107" i="22"/>
  <c r="AM107"/>
  <c r="AK107"/>
  <c r="O107"/>
  <c r="H107"/>
  <c r="X107"/>
  <c r="Y107"/>
  <c r="W107"/>
  <c r="P80" i="17"/>
  <c r="K99" i="23"/>
  <c r="P76" i="17"/>
  <c r="G99" i="23"/>
  <c r="G111"/>
  <c r="AD69"/>
  <c r="J83"/>
  <c r="J90"/>
  <c r="AA123"/>
  <c r="AA129"/>
  <c r="AA128"/>
  <c r="AA130"/>
  <c r="AA134"/>
  <c r="AA133"/>
  <c r="L267" i="10"/>
  <c r="I336"/>
  <c r="I150" i="17"/>
  <c r="F285" i="10"/>
  <c r="G285"/>
  <c r="L203"/>
  <c r="K76" i="17"/>
  <c r="Q76"/>
  <c r="G120" i="23"/>
  <c r="J276" i="10"/>
  <c r="H348"/>
  <c r="H162" i="17"/>
  <c r="S348" i="10"/>
  <c r="H276"/>
  <c r="F348"/>
  <c r="L348"/>
  <c r="L162" i="17"/>
  <c r="K348" i="10"/>
  <c r="I276"/>
  <c r="G348"/>
  <c r="G162" i="17"/>
  <c r="Q348" i="10"/>
  <c r="K276"/>
  <c r="I348"/>
  <c r="O348"/>
  <c r="O162" i="17"/>
  <c r="P348" i="10"/>
  <c r="P162" i="17"/>
  <c r="M348" i="10"/>
  <c r="N348"/>
  <c r="N162" i="17"/>
  <c r="J348" i="10"/>
  <c r="J162" i="17"/>
  <c r="R348" i="10"/>
  <c r="R162" i="17"/>
  <c r="S31" i="23"/>
  <c r="AA103"/>
  <c r="AE91"/>
  <c r="S85"/>
  <c r="AD62"/>
  <c r="AG64"/>
  <c r="Y73"/>
  <c r="AA115"/>
  <c r="AE85"/>
  <c r="S91"/>
  <c r="AD66"/>
  <c r="AG68"/>
  <c r="AA105"/>
  <c r="AE92"/>
  <c r="S86"/>
  <c r="AD70"/>
  <c r="AG59"/>
  <c r="AE86"/>
  <c r="AE88"/>
  <c r="AE90"/>
  <c r="AE81"/>
  <c r="I82"/>
  <c r="S88"/>
  <c r="S90"/>
  <c r="S81"/>
  <c r="S80"/>
  <c r="AD63"/>
  <c r="AD61"/>
  <c r="AD60"/>
  <c r="AD59"/>
  <c r="AG70"/>
  <c r="AG62"/>
  <c r="AG60"/>
  <c r="AG66"/>
  <c r="Y71"/>
  <c r="H187" i="17"/>
  <c r="AM57" i="23"/>
  <c r="AM60"/>
  <c r="AE87"/>
  <c r="AE83"/>
  <c r="AE94"/>
  <c r="AE82"/>
  <c r="I86"/>
  <c r="S94"/>
  <c r="S83"/>
  <c r="S82"/>
  <c r="AH29" i="17"/>
  <c r="Q78"/>
  <c r="I120" i="23"/>
  <c r="I128"/>
  <c r="AD67"/>
  <c r="AD64"/>
  <c r="AD73"/>
  <c r="AG72"/>
  <c r="AG67"/>
  <c r="AG61"/>
  <c r="AE80"/>
  <c r="AE84"/>
  <c r="AE93"/>
  <c r="I92"/>
  <c r="S84"/>
  <c r="S93"/>
  <c r="S89"/>
  <c r="AD71"/>
  <c r="AD72"/>
  <c r="AD68"/>
  <c r="AG65"/>
  <c r="AG63"/>
  <c r="AG71"/>
  <c r="Y70"/>
  <c r="AA101"/>
  <c r="AA112"/>
  <c r="AA110"/>
  <c r="I67"/>
  <c r="AA107"/>
  <c r="AA113"/>
  <c r="AA102"/>
  <c r="AA104"/>
  <c r="I70"/>
  <c r="P79" i="17"/>
  <c r="J99" i="23"/>
  <c r="AA108"/>
  <c r="AA114"/>
  <c r="AA111"/>
  <c r="I72"/>
  <c r="G106"/>
  <c r="G107"/>
  <c r="G101"/>
  <c r="K84"/>
  <c r="K89"/>
  <c r="T30"/>
  <c r="T21"/>
  <c r="AG19"/>
  <c r="K80"/>
  <c r="G115"/>
  <c r="K83"/>
  <c r="K93"/>
  <c r="K85"/>
  <c r="K90"/>
  <c r="T23"/>
  <c r="T20"/>
  <c r="T85"/>
  <c r="G113"/>
  <c r="G112"/>
  <c r="K86"/>
  <c r="K87"/>
  <c r="V50"/>
  <c r="V40"/>
  <c r="V52"/>
  <c r="V49"/>
  <c r="K92"/>
  <c r="T29"/>
  <c r="T31"/>
  <c r="T24"/>
  <c r="T28"/>
  <c r="T18"/>
  <c r="I61"/>
  <c r="I65"/>
  <c r="I69"/>
  <c r="I60"/>
  <c r="T27"/>
  <c r="I64"/>
  <c r="I59"/>
  <c r="I66"/>
  <c r="I71"/>
  <c r="I68"/>
  <c r="I62"/>
  <c r="J92"/>
  <c r="J81"/>
  <c r="J80"/>
  <c r="J88"/>
  <c r="K149" i="17"/>
  <c r="K151"/>
  <c r="I187"/>
  <c r="AM78" i="23"/>
  <c r="J87"/>
  <c r="J86"/>
  <c r="J94"/>
  <c r="J85"/>
  <c r="V72"/>
  <c r="J93"/>
  <c r="J91"/>
  <c r="Q92" i="17"/>
  <c r="W120" i="23"/>
  <c r="W129"/>
  <c r="AP31"/>
  <c r="AL39"/>
  <c r="S42"/>
  <c r="S44"/>
  <c r="AM49"/>
  <c r="AM45"/>
  <c r="AM39"/>
  <c r="AL47"/>
  <c r="T17"/>
  <c r="S52"/>
  <c r="S39"/>
  <c r="T41"/>
  <c r="S50"/>
  <c r="T44"/>
  <c r="S49"/>
  <c r="T40"/>
  <c r="S41"/>
  <c r="S46"/>
  <c r="S48"/>
  <c r="T22"/>
  <c r="AC66"/>
  <c r="AC70"/>
  <c r="AC67"/>
  <c r="AC65"/>
  <c r="AC61"/>
  <c r="AC68"/>
  <c r="AC59"/>
  <c r="AC72"/>
  <c r="AC63"/>
  <c r="AC60"/>
  <c r="S21"/>
  <c r="AI58" i="17"/>
  <c r="K171"/>
  <c r="Y66" i="23"/>
  <c r="Y64"/>
  <c r="AC64"/>
  <c r="AC62"/>
  <c r="AC69"/>
  <c r="AC73"/>
  <c r="S26"/>
  <c r="I91"/>
  <c r="I85"/>
  <c r="I88"/>
  <c r="I90"/>
  <c r="Q79" i="17"/>
  <c r="J120" i="23"/>
  <c r="J128"/>
  <c r="AA132"/>
  <c r="AA127"/>
  <c r="V51"/>
  <c r="V45"/>
  <c r="V39"/>
  <c r="AJ84"/>
  <c r="I89"/>
  <c r="I87"/>
  <c r="I93"/>
  <c r="V42"/>
  <c r="AF50"/>
  <c r="AF45"/>
  <c r="V43"/>
  <c r="I81"/>
  <c r="I80"/>
  <c r="I94"/>
  <c r="AA124"/>
  <c r="AA122"/>
  <c r="AA125"/>
  <c r="AA131"/>
  <c r="AA126"/>
  <c r="S51"/>
  <c r="S45"/>
  <c r="S40"/>
  <c r="S47"/>
  <c r="AC88"/>
  <c r="AC80"/>
  <c r="AC89"/>
  <c r="AC90"/>
  <c r="AC94"/>
  <c r="AC84"/>
  <c r="AC93"/>
  <c r="AC87"/>
  <c r="AC86"/>
  <c r="AC85"/>
  <c r="AC83"/>
  <c r="AC81"/>
  <c r="AC92"/>
  <c r="AC91"/>
  <c r="AC82"/>
  <c r="AH41" i="17"/>
  <c r="P98"/>
  <c r="AC99" i="23"/>
  <c r="V62"/>
  <c r="V60"/>
  <c r="Q100" i="17"/>
  <c r="AE120" i="23"/>
  <c r="AE123"/>
  <c r="V68"/>
  <c r="V73"/>
  <c r="V63"/>
  <c r="V66"/>
  <c r="V67"/>
  <c r="V69"/>
  <c r="V70"/>
  <c r="V65"/>
  <c r="P90" i="17"/>
  <c r="U99" i="23"/>
  <c r="U104"/>
  <c r="V71"/>
  <c r="V61"/>
  <c r="V64"/>
  <c r="AG25"/>
  <c r="AG22"/>
  <c r="AA135"/>
  <c r="AA136"/>
  <c r="H71"/>
  <c r="H86"/>
  <c r="H88"/>
  <c r="H83"/>
  <c r="H94"/>
  <c r="H85"/>
  <c r="H70"/>
  <c r="H64"/>
  <c r="H68"/>
  <c r="H59"/>
  <c r="H65"/>
  <c r="H62"/>
  <c r="H60"/>
  <c r="H69"/>
  <c r="H72"/>
  <c r="H63"/>
  <c r="H66"/>
  <c r="H61"/>
  <c r="H73"/>
  <c r="AC127" i="11"/>
  <c r="AC20" i="17"/>
  <c r="AI20"/>
  <c r="Q77"/>
  <c r="H120" i="23"/>
  <c r="AB20" i="17"/>
  <c r="AH20"/>
  <c r="P77"/>
  <c r="H99" i="23"/>
  <c r="S30"/>
  <c r="V46"/>
  <c r="Y63"/>
  <c r="Y72"/>
  <c r="Y65"/>
  <c r="Y69"/>
  <c r="S19"/>
  <c r="Y62"/>
  <c r="Y67"/>
  <c r="S17"/>
  <c r="S29"/>
  <c r="S43"/>
  <c r="V41"/>
  <c r="V48"/>
  <c r="V44"/>
  <c r="Y60"/>
  <c r="Y68"/>
  <c r="Y59"/>
  <c r="S24"/>
  <c r="AP21"/>
  <c r="S23"/>
  <c r="AP17"/>
  <c r="AP19"/>
  <c r="AP24"/>
  <c r="S25"/>
  <c r="S22"/>
  <c r="S27"/>
  <c r="V47"/>
  <c r="AF49"/>
  <c r="AF46"/>
  <c r="S20"/>
  <c r="AP25"/>
  <c r="AP30"/>
  <c r="S18"/>
  <c r="S28"/>
  <c r="U43"/>
  <c r="AE45"/>
  <c r="AE44"/>
  <c r="AE43"/>
  <c r="AE52"/>
  <c r="AG29"/>
  <c r="M81"/>
  <c r="T87"/>
  <c r="H80"/>
  <c r="H93"/>
  <c r="H90"/>
  <c r="H84"/>
  <c r="AI41" i="17"/>
  <c r="Q98"/>
  <c r="AC120" i="23"/>
  <c r="AC134"/>
  <c r="AI33" i="17"/>
  <c r="Q90"/>
  <c r="U120" i="23"/>
  <c r="U122"/>
  <c r="AG44"/>
  <c r="AG39"/>
  <c r="T51"/>
  <c r="T49"/>
  <c r="T47"/>
  <c r="T42"/>
  <c r="AG20"/>
  <c r="AG21"/>
  <c r="AG26"/>
  <c r="AO19"/>
  <c r="AG31"/>
  <c r="AO25"/>
  <c r="M84"/>
  <c r="T80"/>
  <c r="H81"/>
  <c r="H91"/>
  <c r="H89"/>
  <c r="AG52"/>
  <c r="AG48"/>
  <c r="T39"/>
  <c r="T48"/>
  <c r="AG17"/>
  <c r="AG23"/>
  <c r="AG24"/>
  <c r="AO24"/>
  <c r="AO18"/>
  <c r="AO21"/>
  <c r="AO22"/>
  <c r="M94"/>
  <c r="T92"/>
  <c r="H87"/>
  <c r="H92"/>
  <c r="H82"/>
  <c r="T43"/>
  <c r="AG41"/>
  <c r="T46"/>
  <c r="AG49"/>
  <c r="T45"/>
  <c r="T52"/>
  <c r="T50"/>
  <c r="AG18"/>
  <c r="AG30"/>
  <c r="AG28"/>
  <c r="AO27"/>
  <c r="AG27"/>
  <c r="AO28"/>
  <c r="AG46"/>
  <c r="AG47"/>
  <c r="AP23"/>
  <c r="AP29"/>
  <c r="AP18"/>
  <c r="AP20"/>
  <c r="AP27"/>
  <c r="U41"/>
  <c r="U50"/>
  <c r="AO23"/>
  <c r="AG51"/>
  <c r="AG43"/>
  <c r="U88"/>
  <c r="U84"/>
  <c r="U86"/>
  <c r="U82"/>
  <c r="U90"/>
  <c r="U94"/>
  <c r="U85"/>
  <c r="U91"/>
  <c r="U80"/>
  <c r="U83"/>
  <c r="U81"/>
  <c r="U89"/>
  <c r="U93"/>
  <c r="U87"/>
  <c r="U92"/>
  <c r="AG50"/>
  <c r="AF43"/>
  <c r="U48"/>
  <c r="I50" i="22"/>
  <c r="AG45" i="23"/>
  <c r="AG40"/>
  <c r="S50" i="22"/>
  <c r="G189" i="17"/>
  <c r="AO36" i="23"/>
  <c r="AO47"/>
  <c r="X80"/>
  <c r="O84"/>
  <c r="O88"/>
  <c r="O80"/>
  <c r="O87"/>
  <c r="O92"/>
  <c r="O90"/>
  <c r="O83"/>
  <c r="O93"/>
  <c r="O85"/>
  <c r="O91"/>
  <c r="O81"/>
  <c r="O94"/>
  <c r="O86"/>
  <c r="O89"/>
  <c r="O82"/>
  <c r="AN15"/>
  <c r="F191" i="17"/>
  <c r="AM17" i="23"/>
  <c r="AM50" i="22"/>
  <c r="O17" i="23"/>
  <c r="O50" i="22"/>
  <c r="K17" i="23"/>
  <c r="K50" i="22"/>
  <c r="AJ17" i="23"/>
  <c r="AJ50" i="22"/>
  <c r="AL17" i="23"/>
  <c r="AL50" i="22"/>
  <c r="AH17" i="23"/>
  <c r="AH50" i="22"/>
  <c r="Y50"/>
  <c r="AB50"/>
  <c r="AN50"/>
  <c r="AK50"/>
  <c r="X50"/>
  <c r="AD50"/>
  <c r="M50"/>
  <c r="L50"/>
  <c r="Q50"/>
  <c r="R50"/>
  <c r="T50"/>
  <c r="K211" i="10"/>
  <c r="J84" i="17"/>
  <c r="J195" i="10"/>
  <c r="F278"/>
  <c r="E50" i="22"/>
  <c r="E17" i="23"/>
  <c r="AI17"/>
  <c r="AI50" i="22"/>
  <c r="I260" i="10"/>
  <c r="G326"/>
  <c r="G140" i="17"/>
  <c r="R326" i="10"/>
  <c r="R140" i="17"/>
  <c r="H260" i="10"/>
  <c r="F326"/>
  <c r="F140" i="17"/>
  <c r="M326" i="10"/>
  <c r="M140" i="17"/>
  <c r="O326" i="10"/>
  <c r="O140" i="17"/>
  <c r="S326" i="10"/>
  <c r="S140" i="17"/>
  <c r="N326" i="10"/>
  <c r="N140" i="17"/>
  <c r="K326" i="10"/>
  <c r="K140" i="17"/>
  <c r="J326" i="10"/>
  <c r="J140" i="17"/>
  <c r="P326" i="10"/>
  <c r="P140" i="17"/>
  <c r="K260" i="10"/>
  <c r="Q326"/>
  <c r="Q140" i="17"/>
  <c r="L326" i="10"/>
  <c r="L140" i="17"/>
  <c r="J260" i="10"/>
  <c r="H326"/>
  <c r="H140" i="17"/>
  <c r="V50" i="22"/>
  <c r="P50"/>
  <c r="F50"/>
  <c r="G50"/>
  <c r="G17" i="23"/>
  <c r="Q328" i="10"/>
  <c r="Q142" i="17"/>
  <c r="J328" i="10"/>
  <c r="J142" i="17"/>
  <c r="L262" i="10"/>
  <c r="K328"/>
  <c r="K142" i="17"/>
  <c r="P328" i="10"/>
  <c r="P142" i="17"/>
  <c r="L328" i="10"/>
  <c r="L142" i="17"/>
  <c r="R328" i="10"/>
  <c r="R142" i="17"/>
  <c r="N328" i="10"/>
  <c r="N142" i="17"/>
  <c r="S328" i="10"/>
  <c r="S142" i="17"/>
  <c r="O328" i="10"/>
  <c r="O142" i="17"/>
  <c r="M328" i="10"/>
  <c r="M142" i="17"/>
  <c r="U50" i="22"/>
  <c r="AO50"/>
  <c r="AC50"/>
  <c r="J50"/>
  <c r="N50"/>
  <c r="W50"/>
  <c r="F271" i="10"/>
  <c r="G271"/>
  <c r="G269"/>
  <c r="F270"/>
  <c r="G270"/>
  <c r="J327"/>
  <c r="J141" i="17"/>
  <c r="Q327" i="10"/>
  <c r="Q141" i="17"/>
  <c r="K327" i="10"/>
  <c r="K141" i="17"/>
  <c r="R327" i="10"/>
  <c r="R141" i="17"/>
  <c r="L327" i="10"/>
  <c r="L141" i="17"/>
  <c r="O327" i="10"/>
  <c r="O141" i="17"/>
  <c r="M327" i="10"/>
  <c r="M141" i="17"/>
  <c r="L261" i="10"/>
  <c r="P327"/>
  <c r="P141" i="17"/>
  <c r="N327" i="10"/>
  <c r="N141" i="17"/>
  <c r="S327" i="10"/>
  <c r="S141" i="17"/>
  <c r="I314" i="10"/>
  <c r="I128" i="17"/>
  <c r="G188"/>
  <c r="L251" i="10"/>
  <c r="P84" i="17"/>
  <c r="O99" i="23"/>
  <c r="O113"/>
  <c r="G190" i="17"/>
  <c r="AP36" i="23"/>
  <c r="AP51"/>
  <c r="AP50" i="22"/>
  <c r="AA50"/>
  <c r="AE50"/>
  <c r="AG50"/>
  <c r="Z50"/>
  <c r="AF50"/>
  <c r="H50"/>
  <c r="M93" i="23"/>
  <c r="M91"/>
  <c r="M83"/>
  <c r="T91"/>
  <c r="T83"/>
  <c r="T90"/>
  <c r="U47"/>
  <c r="U51"/>
  <c r="U45"/>
  <c r="U49"/>
  <c r="U44"/>
  <c r="U39"/>
  <c r="AF51"/>
  <c r="M85"/>
  <c r="M80"/>
  <c r="M82"/>
  <c r="M90"/>
  <c r="T86"/>
  <c r="T81"/>
  <c r="T84"/>
  <c r="T82"/>
  <c r="AJ80"/>
  <c r="P86" i="17"/>
  <c r="Q99" i="23"/>
  <c r="Q115"/>
  <c r="AF47"/>
  <c r="AF42"/>
  <c r="AF48"/>
  <c r="AF39"/>
  <c r="AF52"/>
  <c r="M87"/>
  <c r="M92"/>
  <c r="M88"/>
  <c r="T93"/>
  <c r="T94"/>
  <c r="T88"/>
  <c r="U52"/>
  <c r="AF44"/>
  <c r="U40"/>
  <c r="U42"/>
  <c r="U46"/>
  <c r="AF41"/>
  <c r="AF40"/>
  <c r="AE47"/>
  <c r="AE42"/>
  <c r="AE46"/>
  <c r="P93" i="17"/>
  <c r="X99" i="23"/>
  <c r="X112"/>
  <c r="AE40"/>
  <c r="AE41"/>
  <c r="AE39"/>
  <c r="AE49"/>
  <c r="AE50"/>
  <c r="AE48"/>
  <c r="AE51"/>
  <c r="AE20"/>
  <c r="AE26"/>
  <c r="AE21"/>
  <c r="AE22"/>
  <c r="AE27"/>
  <c r="AE25"/>
  <c r="AE19"/>
  <c r="AE24"/>
  <c r="AE29"/>
  <c r="AE28"/>
  <c r="AE17"/>
  <c r="AE18"/>
  <c r="AE31"/>
  <c r="AE23"/>
  <c r="AE30"/>
  <c r="L207" i="10"/>
  <c r="K80" i="17"/>
  <c r="Q80"/>
  <c r="K120" i="23"/>
  <c r="F286" i="10"/>
  <c r="G286"/>
  <c r="J277"/>
  <c r="H349"/>
  <c r="H163" i="17"/>
  <c r="M349" i="10"/>
  <c r="M163" i="17"/>
  <c r="R349" i="10"/>
  <c r="R163" i="17"/>
  <c r="N349" i="10"/>
  <c r="N163" i="17"/>
  <c r="S349" i="10"/>
  <c r="S163" i="17"/>
  <c r="H277" i="10"/>
  <c r="F349"/>
  <c r="F163" i="17"/>
  <c r="K277" i="10"/>
  <c r="I349"/>
  <c r="I163" i="17"/>
  <c r="J349" i="10"/>
  <c r="J163" i="17"/>
  <c r="O349" i="10"/>
  <c r="O163" i="17"/>
  <c r="P349" i="10"/>
  <c r="P163" i="17"/>
  <c r="L349" i="10"/>
  <c r="L163" i="17"/>
  <c r="Q349" i="10"/>
  <c r="Q163" i="17"/>
  <c r="K349" i="10"/>
  <c r="K163" i="17"/>
  <c r="I277" i="10"/>
  <c r="G349"/>
  <c r="G163" i="17"/>
  <c r="L277" i="10"/>
  <c r="AF22" i="23"/>
  <c r="AF30"/>
  <c r="AF23"/>
  <c r="AF28"/>
  <c r="AF17"/>
  <c r="AF27"/>
  <c r="AF26"/>
  <c r="AF24"/>
  <c r="AF31"/>
  <c r="AF18"/>
  <c r="AF20"/>
  <c r="AF21"/>
  <c r="AF29"/>
  <c r="AF25"/>
  <c r="AF19"/>
  <c r="V20"/>
  <c r="V21"/>
  <c r="V24"/>
  <c r="V29"/>
  <c r="V23"/>
  <c r="V25"/>
  <c r="V18"/>
  <c r="V26"/>
  <c r="V28"/>
  <c r="V27"/>
  <c r="V19"/>
  <c r="V30"/>
  <c r="V31"/>
  <c r="V22"/>
  <c r="V17"/>
  <c r="U21"/>
  <c r="U17"/>
  <c r="U19"/>
  <c r="U26"/>
  <c r="U18"/>
  <c r="U25"/>
  <c r="U31"/>
  <c r="U27"/>
  <c r="U20"/>
  <c r="U24"/>
  <c r="U29"/>
  <c r="U30"/>
  <c r="U23"/>
  <c r="U28"/>
  <c r="U22"/>
  <c r="N68"/>
  <c r="P94"/>
  <c r="Q87"/>
  <c r="X86"/>
  <c r="AI38" i="17"/>
  <c r="Q95"/>
  <c r="Z120" i="23"/>
  <c r="Z133"/>
  <c r="AB134"/>
  <c r="Q85"/>
  <c r="W89"/>
  <c r="Q86"/>
  <c r="L89"/>
  <c r="P85" i="17"/>
  <c r="P99" i="23"/>
  <c r="P109"/>
  <c r="AJ91"/>
  <c r="N71"/>
  <c r="AB123"/>
  <c r="AJ94"/>
  <c r="AJ88"/>
  <c r="AJ90"/>
  <c r="N60"/>
  <c r="AF90"/>
  <c r="AJ87"/>
  <c r="AJ93"/>
  <c r="AJ85"/>
  <c r="N63"/>
  <c r="AJ81"/>
  <c r="W82"/>
  <c r="L81"/>
  <c r="AM65"/>
  <c r="AM62"/>
  <c r="AH48" i="17"/>
  <c r="P105"/>
  <c r="AJ99" i="23"/>
  <c r="AJ104"/>
  <c r="AJ92"/>
  <c r="AJ86"/>
  <c r="AJ83"/>
  <c r="W80"/>
  <c r="L94"/>
  <c r="R85"/>
  <c r="AJ82"/>
  <c r="Z70"/>
  <c r="Z64"/>
  <c r="Z72"/>
  <c r="Z65"/>
  <c r="Z67"/>
  <c r="Z63"/>
  <c r="Z61"/>
  <c r="Z69"/>
  <c r="Z60"/>
  <c r="Z71"/>
  <c r="Z68"/>
  <c r="Z59"/>
  <c r="Z66"/>
  <c r="Z73"/>
  <c r="Z62"/>
  <c r="W81"/>
  <c r="L93"/>
  <c r="AH38" i="17"/>
  <c r="P95"/>
  <c r="Z99" i="23"/>
  <c r="Z107"/>
  <c r="W83"/>
  <c r="W86"/>
  <c r="W93"/>
  <c r="W87"/>
  <c r="L86"/>
  <c r="L90"/>
  <c r="L84"/>
  <c r="L82"/>
  <c r="W91"/>
  <c r="W88"/>
  <c r="W84"/>
  <c r="W85"/>
  <c r="L91"/>
  <c r="L83"/>
  <c r="L80"/>
  <c r="W92"/>
  <c r="W90"/>
  <c r="L88"/>
  <c r="L87"/>
  <c r="L92"/>
  <c r="AB131"/>
  <c r="Q92"/>
  <c r="Q88"/>
  <c r="Q93"/>
  <c r="X84"/>
  <c r="X88"/>
  <c r="Q84"/>
  <c r="Q82"/>
  <c r="Q81"/>
  <c r="X82"/>
  <c r="X93"/>
  <c r="X87"/>
  <c r="Q80"/>
  <c r="Q90"/>
  <c r="Q91"/>
  <c r="X89"/>
  <c r="X85"/>
  <c r="X90"/>
  <c r="AB108"/>
  <c r="AF84"/>
  <c r="AB109"/>
  <c r="AF93"/>
  <c r="Q89" i="17"/>
  <c r="T120" i="23"/>
  <c r="T124"/>
  <c r="AB107"/>
  <c r="AF88"/>
  <c r="Q82" i="17"/>
  <c r="M120" i="23"/>
  <c r="M123"/>
  <c r="Q101" i="17"/>
  <c r="AF120" i="23"/>
  <c r="AF133"/>
  <c r="Q83"/>
  <c r="Q94"/>
  <c r="H178" i="17"/>
  <c r="H173"/>
  <c r="H177"/>
  <c r="X94" i="23"/>
  <c r="AH37" i="17"/>
  <c r="P94"/>
  <c r="Y99" i="23"/>
  <c r="Y108"/>
  <c r="X83"/>
  <c r="X81"/>
  <c r="X91"/>
  <c r="R81"/>
  <c r="R90"/>
  <c r="R92"/>
  <c r="N89"/>
  <c r="N88"/>
  <c r="N84"/>
  <c r="N91"/>
  <c r="N87"/>
  <c r="H161" i="17"/>
  <c r="N72" i="23"/>
  <c r="N73"/>
  <c r="N62"/>
  <c r="N66"/>
  <c r="AB110"/>
  <c r="AB113"/>
  <c r="AB105"/>
  <c r="AB111"/>
  <c r="R89"/>
  <c r="R80"/>
  <c r="R88"/>
  <c r="R94"/>
  <c r="AF86"/>
  <c r="AF94"/>
  <c r="AF87"/>
  <c r="AF91"/>
  <c r="L145" i="22"/>
  <c r="AJ145"/>
  <c r="AB127" i="23"/>
  <c r="N69" i="22"/>
  <c r="N70" i="23"/>
  <c r="N59"/>
  <c r="N61"/>
  <c r="AB103"/>
  <c r="AB112"/>
  <c r="AB106"/>
  <c r="AB114"/>
  <c r="R91"/>
  <c r="R82"/>
  <c r="R87"/>
  <c r="R86"/>
  <c r="AF82"/>
  <c r="AF85"/>
  <c r="AF80"/>
  <c r="AB130"/>
  <c r="N67"/>
  <c r="N69"/>
  <c r="N65"/>
  <c r="N106" i="17"/>
  <c r="AB115" i="23"/>
  <c r="AB102"/>
  <c r="AB104"/>
  <c r="R83"/>
  <c r="R84"/>
  <c r="AF89"/>
  <c r="AF81"/>
  <c r="AF92"/>
  <c r="Z82"/>
  <c r="Z91"/>
  <c r="Z93"/>
  <c r="Z80"/>
  <c r="Z85"/>
  <c r="Z81"/>
  <c r="Z86"/>
  <c r="Z87"/>
  <c r="Z90"/>
  <c r="Z84"/>
  <c r="Z83"/>
  <c r="Z94"/>
  <c r="Z88"/>
  <c r="Z89"/>
  <c r="Z92"/>
  <c r="M47"/>
  <c r="M48"/>
  <c r="M38"/>
  <c r="M43"/>
  <c r="M41"/>
  <c r="M51"/>
  <c r="M44"/>
  <c r="M42"/>
  <c r="M40"/>
  <c r="M52"/>
  <c r="M45"/>
  <c r="M46"/>
  <c r="M50"/>
  <c r="M39"/>
  <c r="M49"/>
  <c r="G145" i="22"/>
  <c r="AF69"/>
  <c r="AF38" i="23"/>
  <c r="F36"/>
  <c r="M106" i="17"/>
  <c r="W41" i="23"/>
  <c r="W43"/>
  <c r="W42"/>
  <c r="W51"/>
  <c r="W48"/>
  <c r="W40"/>
  <c r="W50"/>
  <c r="W38"/>
  <c r="W52"/>
  <c r="W45"/>
  <c r="W49"/>
  <c r="W39"/>
  <c r="W44"/>
  <c r="W46"/>
  <c r="W47"/>
  <c r="Y48"/>
  <c r="Y42"/>
  <c r="Y40"/>
  <c r="Y50"/>
  <c r="Y49"/>
  <c r="Y52"/>
  <c r="Y51"/>
  <c r="Y44"/>
  <c r="Y47"/>
  <c r="Y41"/>
  <c r="Y45"/>
  <c r="Y46"/>
  <c r="Y38"/>
  <c r="Y43"/>
  <c r="Y39"/>
  <c r="AO69" i="22"/>
  <c r="AI69"/>
  <c r="AI38" i="23"/>
  <c r="V69" i="22"/>
  <c r="V38" i="23"/>
  <c r="U38"/>
  <c r="U69" i="22"/>
  <c r="G69"/>
  <c r="G38" i="23"/>
  <c r="P30"/>
  <c r="P17"/>
  <c r="P27"/>
  <c r="P31"/>
  <c r="P20"/>
  <c r="P25"/>
  <c r="P23"/>
  <c r="P26"/>
  <c r="P18"/>
  <c r="P29"/>
  <c r="P19"/>
  <c r="P21"/>
  <c r="P24"/>
  <c r="P22"/>
  <c r="P28"/>
  <c r="Q42"/>
  <c r="Q45"/>
  <c r="Q49"/>
  <c r="Q47"/>
  <c r="Q46"/>
  <c r="Q39"/>
  <c r="Q44"/>
  <c r="Q52"/>
  <c r="Q50"/>
  <c r="Q51"/>
  <c r="Q38"/>
  <c r="Q41"/>
  <c r="Q40"/>
  <c r="Q43"/>
  <c r="Q48"/>
  <c r="AC39"/>
  <c r="AC44"/>
  <c r="AC46"/>
  <c r="AC52"/>
  <c r="AC47"/>
  <c r="AC38"/>
  <c r="AC45"/>
  <c r="AC41"/>
  <c r="AC49"/>
  <c r="AC50"/>
  <c r="AC51"/>
  <c r="AC42"/>
  <c r="AC40"/>
  <c r="AC48"/>
  <c r="AC43"/>
  <c r="J45"/>
  <c r="J38"/>
  <c r="J46"/>
  <c r="J48"/>
  <c r="J50"/>
  <c r="J42"/>
  <c r="J44"/>
  <c r="J43"/>
  <c r="J47"/>
  <c r="J52"/>
  <c r="J51"/>
  <c r="J41"/>
  <c r="J49"/>
  <c r="J39"/>
  <c r="J40"/>
  <c r="H48"/>
  <c r="H44"/>
  <c r="H51"/>
  <c r="H38"/>
  <c r="H47"/>
  <c r="H42"/>
  <c r="H39"/>
  <c r="H43"/>
  <c r="H49"/>
  <c r="H45"/>
  <c r="H41"/>
  <c r="H46"/>
  <c r="H52"/>
  <c r="H40"/>
  <c r="H50"/>
  <c r="I45"/>
  <c r="I41"/>
  <c r="I49"/>
  <c r="I39"/>
  <c r="I40"/>
  <c r="I47"/>
  <c r="I42"/>
  <c r="I38"/>
  <c r="I48"/>
  <c r="I44"/>
  <c r="I51"/>
  <c r="I46"/>
  <c r="I43"/>
  <c r="I52"/>
  <c r="I50"/>
  <c r="F145" i="22"/>
  <c r="AA69"/>
  <c r="P83" i="23"/>
  <c r="N92"/>
  <c r="N83"/>
  <c r="N82"/>
  <c r="N81"/>
  <c r="P82" i="17"/>
  <c r="M99" i="23"/>
  <c r="M114"/>
  <c r="T145" i="22"/>
  <c r="AH145"/>
  <c r="P145"/>
  <c r="K145"/>
  <c r="AA145"/>
  <c r="J145"/>
  <c r="Z145"/>
  <c r="I145"/>
  <c r="Y145"/>
  <c r="AN145"/>
  <c r="AK145"/>
  <c r="AD69"/>
  <c r="AN69"/>
  <c r="P69"/>
  <c r="AL69"/>
  <c r="M69"/>
  <c r="N28" i="23"/>
  <c r="N27"/>
  <c r="N19"/>
  <c r="N17"/>
  <c r="N24"/>
  <c r="N22"/>
  <c r="N30"/>
  <c r="N26"/>
  <c r="N20"/>
  <c r="N29"/>
  <c r="N18"/>
  <c r="N21"/>
  <c r="N23"/>
  <c r="N25"/>
  <c r="N31"/>
  <c r="X45"/>
  <c r="X46"/>
  <c r="X42"/>
  <c r="X38"/>
  <c r="X47"/>
  <c r="X50"/>
  <c r="X39"/>
  <c r="X44"/>
  <c r="X52"/>
  <c r="X51"/>
  <c r="X41"/>
  <c r="X49"/>
  <c r="X48"/>
  <c r="X43"/>
  <c r="X40"/>
  <c r="T38"/>
  <c r="T69" i="22"/>
  <c r="L18" i="23"/>
  <c r="L27"/>
  <c r="L22"/>
  <c r="L17"/>
  <c r="L23"/>
  <c r="L28"/>
  <c r="L26"/>
  <c r="L30"/>
  <c r="L29"/>
  <c r="L19"/>
  <c r="L21"/>
  <c r="L25"/>
  <c r="L24"/>
  <c r="L31"/>
  <c r="L20"/>
  <c r="AB23"/>
  <c r="AB17"/>
  <c r="AB21"/>
  <c r="AB25"/>
  <c r="AB24"/>
  <c r="AB29"/>
  <c r="AB31"/>
  <c r="AB27"/>
  <c r="AB30"/>
  <c r="AB26"/>
  <c r="AB28"/>
  <c r="AB20"/>
  <c r="AB18"/>
  <c r="AB19"/>
  <c r="AB22"/>
  <c r="Z28"/>
  <c r="Z23"/>
  <c r="Z20"/>
  <c r="Z19"/>
  <c r="Z17"/>
  <c r="Z30"/>
  <c r="Z24"/>
  <c r="Z27"/>
  <c r="Z21"/>
  <c r="Z31"/>
  <c r="Z29"/>
  <c r="Z22"/>
  <c r="Z26"/>
  <c r="Z18"/>
  <c r="Z25"/>
  <c r="AD51"/>
  <c r="AD40"/>
  <c r="AD47"/>
  <c r="AD38"/>
  <c r="AD50"/>
  <c r="AD49"/>
  <c r="AD41"/>
  <c r="AD44"/>
  <c r="AD45"/>
  <c r="AD48"/>
  <c r="AD46"/>
  <c r="AD42"/>
  <c r="AD39"/>
  <c r="AD43"/>
  <c r="AD52"/>
  <c r="AA52"/>
  <c r="AA38"/>
  <c r="AA50"/>
  <c r="AA47"/>
  <c r="AA45"/>
  <c r="AA44"/>
  <c r="AA40"/>
  <c r="AA43"/>
  <c r="AA39"/>
  <c r="AA46"/>
  <c r="AA48"/>
  <c r="AA49"/>
  <c r="AA51"/>
  <c r="AA42"/>
  <c r="AA41"/>
  <c r="N52"/>
  <c r="N40"/>
  <c r="N50"/>
  <c r="N47"/>
  <c r="N41"/>
  <c r="N44"/>
  <c r="N43"/>
  <c r="N39"/>
  <c r="N46"/>
  <c r="N48"/>
  <c r="N38"/>
  <c r="N51"/>
  <c r="N42"/>
  <c r="N49"/>
  <c r="N45"/>
  <c r="R44"/>
  <c r="R51"/>
  <c r="R38"/>
  <c r="R49"/>
  <c r="R43"/>
  <c r="R45"/>
  <c r="R41"/>
  <c r="R40"/>
  <c r="R39"/>
  <c r="R48"/>
  <c r="R47"/>
  <c r="R52"/>
  <c r="R42"/>
  <c r="R46"/>
  <c r="R50"/>
  <c r="M23"/>
  <c r="M26"/>
  <c r="M19"/>
  <c r="M25"/>
  <c r="M20"/>
  <c r="M27"/>
  <c r="M30"/>
  <c r="M17"/>
  <c r="M29"/>
  <c r="M24"/>
  <c r="M31"/>
  <c r="M18"/>
  <c r="M21"/>
  <c r="M28"/>
  <c r="M22"/>
  <c r="X30"/>
  <c r="X17"/>
  <c r="X28"/>
  <c r="X19"/>
  <c r="X31"/>
  <c r="X24"/>
  <c r="X21"/>
  <c r="X25"/>
  <c r="X27"/>
  <c r="X22"/>
  <c r="X23"/>
  <c r="X18"/>
  <c r="X20"/>
  <c r="X26"/>
  <c r="X29"/>
  <c r="O38"/>
  <c r="O69" i="22"/>
  <c r="L46" i="23"/>
  <c r="L52"/>
  <c r="L51"/>
  <c r="L40"/>
  <c r="L47"/>
  <c r="L42"/>
  <c r="L44"/>
  <c r="L49"/>
  <c r="L38"/>
  <c r="L41"/>
  <c r="L45"/>
  <c r="L48"/>
  <c r="L43"/>
  <c r="L39"/>
  <c r="L50"/>
  <c r="AB52"/>
  <c r="AB43"/>
  <c r="AB49"/>
  <c r="AB45"/>
  <c r="AB39"/>
  <c r="AB44"/>
  <c r="AB47"/>
  <c r="AB40"/>
  <c r="AB51"/>
  <c r="AB42"/>
  <c r="AB50"/>
  <c r="AB48"/>
  <c r="AB41"/>
  <c r="AB46"/>
  <c r="AB38"/>
  <c r="Z50"/>
  <c r="Z52"/>
  <c r="Z40"/>
  <c r="Z41"/>
  <c r="Z38"/>
  <c r="Z44"/>
  <c r="Z51"/>
  <c r="Z43"/>
  <c r="Z45"/>
  <c r="Z47"/>
  <c r="Z46"/>
  <c r="Z49"/>
  <c r="Z48"/>
  <c r="Z39"/>
  <c r="Z42"/>
  <c r="AD19"/>
  <c r="AD31"/>
  <c r="AD27"/>
  <c r="AD30"/>
  <c r="AD26"/>
  <c r="AD18"/>
  <c r="AD21"/>
  <c r="AD22"/>
  <c r="AD24"/>
  <c r="AD20"/>
  <c r="AD29"/>
  <c r="AD28"/>
  <c r="AD23"/>
  <c r="AD17"/>
  <c r="AD25"/>
  <c r="AA19"/>
  <c r="AA29"/>
  <c r="AA26"/>
  <c r="AA24"/>
  <c r="AA20"/>
  <c r="AA30"/>
  <c r="AA17"/>
  <c r="AA21"/>
  <c r="AA23"/>
  <c r="AA22"/>
  <c r="AA31"/>
  <c r="AA28"/>
  <c r="AA25"/>
  <c r="AA27"/>
  <c r="AA18"/>
  <c r="H145" i="22"/>
  <c r="W145"/>
  <c r="V145"/>
  <c r="U145"/>
  <c r="AP69"/>
  <c r="P92" i="23"/>
  <c r="N86"/>
  <c r="N90"/>
  <c r="N93"/>
  <c r="AI34" i="17"/>
  <c r="Q91"/>
  <c r="V120" i="23"/>
  <c r="V128"/>
  <c r="P101" i="17"/>
  <c r="AF99" i="23"/>
  <c r="AF107"/>
  <c r="H165" i="17"/>
  <c r="H166"/>
  <c r="AM145" i="22"/>
  <c r="AF145"/>
  <c r="S145"/>
  <c r="R145"/>
  <c r="Q145"/>
  <c r="AG145"/>
  <c r="AI145"/>
  <c r="AP145"/>
  <c r="X69"/>
  <c r="H69"/>
  <c r="J69"/>
  <c r="Z69"/>
  <c r="AC69"/>
  <c r="R23" i="23"/>
  <c r="R21"/>
  <c r="R20"/>
  <c r="R26"/>
  <c r="R24"/>
  <c r="R27"/>
  <c r="R28"/>
  <c r="R22"/>
  <c r="R18"/>
  <c r="R25"/>
  <c r="R29"/>
  <c r="R17"/>
  <c r="R30"/>
  <c r="R19"/>
  <c r="R31"/>
  <c r="S69" i="22"/>
  <c r="S38" i="23"/>
  <c r="F15"/>
  <c r="L106" i="17"/>
  <c r="D36" i="24"/>
  <c r="W25" i="23"/>
  <c r="W29"/>
  <c r="W19"/>
  <c r="W21"/>
  <c r="W17"/>
  <c r="W31"/>
  <c r="W24"/>
  <c r="W20"/>
  <c r="W26"/>
  <c r="W30"/>
  <c r="W22"/>
  <c r="W23"/>
  <c r="W18"/>
  <c r="W28"/>
  <c r="W27"/>
  <c r="Y30"/>
  <c r="Y19"/>
  <c r="Y17"/>
  <c r="Y28"/>
  <c r="Y24"/>
  <c r="Y29"/>
  <c r="Y26"/>
  <c r="Y22"/>
  <c r="Y23"/>
  <c r="Y25"/>
  <c r="Y20"/>
  <c r="Y31"/>
  <c r="Y21"/>
  <c r="Y18"/>
  <c r="Y27"/>
  <c r="AM69" i="22"/>
  <c r="AM38" i="23"/>
  <c r="AE38"/>
  <c r="AE69" i="22"/>
  <c r="AH69"/>
  <c r="AH38" i="23"/>
  <c r="AG38"/>
  <c r="AG69" i="22"/>
  <c r="E38" i="23"/>
  <c r="E69" i="22"/>
  <c r="K69"/>
  <c r="K38" i="23"/>
  <c r="AJ69" i="22"/>
  <c r="AJ38" i="23"/>
  <c r="P40"/>
  <c r="P42"/>
  <c r="P49"/>
  <c r="P45"/>
  <c r="P51"/>
  <c r="P38"/>
  <c r="P47"/>
  <c r="P52"/>
  <c r="P41"/>
  <c r="P48"/>
  <c r="P44"/>
  <c r="P46"/>
  <c r="P50"/>
  <c r="P43"/>
  <c r="P39"/>
  <c r="Q28"/>
  <c r="Q20"/>
  <c r="Q22"/>
  <c r="Q24"/>
  <c r="Q31"/>
  <c r="Q29"/>
  <c r="Q17"/>
  <c r="Q30"/>
  <c r="Q26"/>
  <c r="Q19"/>
  <c r="Q27"/>
  <c r="Q21"/>
  <c r="Q23"/>
  <c r="Q18"/>
  <c r="Q25"/>
  <c r="AC20"/>
  <c r="AC29"/>
  <c r="AC31"/>
  <c r="AC27"/>
  <c r="AC21"/>
  <c r="AC18"/>
  <c r="AC19"/>
  <c r="AC22"/>
  <c r="AC24"/>
  <c r="AC30"/>
  <c r="AC26"/>
  <c r="AC28"/>
  <c r="AC23"/>
  <c r="AC17"/>
  <c r="AC25"/>
  <c r="J26"/>
  <c r="J17"/>
  <c r="J20"/>
  <c r="J28"/>
  <c r="J25"/>
  <c r="J31"/>
  <c r="J29"/>
  <c r="J24"/>
  <c r="J22"/>
  <c r="J23"/>
  <c r="J19"/>
  <c r="J30"/>
  <c r="J21"/>
  <c r="J18"/>
  <c r="J27"/>
  <c r="H28"/>
  <c r="H29"/>
  <c r="H23"/>
  <c r="H20"/>
  <c r="H17"/>
  <c r="H24"/>
  <c r="H22"/>
  <c r="H25"/>
  <c r="H26"/>
  <c r="H21"/>
  <c r="H27"/>
  <c r="H19"/>
  <c r="H30"/>
  <c r="H18"/>
  <c r="H31"/>
  <c r="I27"/>
  <c r="I26"/>
  <c r="I17"/>
  <c r="I31"/>
  <c r="I22"/>
  <c r="I28"/>
  <c r="I24"/>
  <c r="I30"/>
  <c r="I18"/>
  <c r="I23"/>
  <c r="I20"/>
  <c r="I25"/>
  <c r="I19"/>
  <c r="I21"/>
  <c r="I29"/>
  <c r="E145" i="22"/>
  <c r="I69"/>
  <c r="P82" i="23"/>
  <c r="N80"/>
  <c r="N94"/>
  <c r="N85"/>
  <c r="AH26" i="17"/>
  <c r="P83"/>
  <c r="N99" i="23"/>
  <c r="N114"/>
  <c r="AI48" i="17"/>
  <c r="Q105"/>
  <c r="AJ120" i="23"/>
  <c r="AJ132"/>
  <c r="AB145" i="22"/>
  <c r="X145"/>
  <c r="O145"/>
  <c r="AE145"/>
  <c r="N145"/>
  <c r="AD145"/>
  <c r="M145"/>
  <c r="AC145"/>
  <c r="AO145"/>
  <c r="AL145"/>
  <c r="R69"/>
  <c r="L69"/>
  <c r="Y69"/>
  <c r="Q69"/>
  <c r="W69"/>
  <c r="F69"/>
  <c r="AB69"/>
  <c r="AK69"/>
  <c r="AL38" i="23"/>
  <c r="P100" i="17"/>
  <c r="AE99" i="23"/>
  <c r="AE106"/>
  <c r="AB136"/>
  <c r="AB128"/>
  <c r="AB135"/>
  <c r="AB125"/>
  <c r="P85"/>
  <c r="P88"/>
  <c r="P90"/>
  <c r="AI45" i="17"/>
  <c r="Q102"/>
  <c r="AG120" i="23"/>
  <c r="AB129"/>
  <c r="AB133"/>
  <c r="AB132"/>
  <c r="P89"/>
  <c r="P87"/>
  <c r="P86"/>
  <c r="P91"/>
  <c r="AB122"/>
  <c r="AB124"/>
  <c r="AB126"/>
  <c r="P80"/>
  <c r="P81"/>
  <c r="P84"/>
  <c r="AE130"/>
  <c r="K107"/>
  <c r="K101"/>
  <c r="K113"/>
  <c r="K104"/>
  <c r="K115"/>
  <c r="Y94"/>
  <c r="Y83"/>
  <c r="Y80"/>
  <c r="Y81"/>
  <c r="Y93"/>
  <c r="Y87"/>
  <c r="Y89"/>
  <c r="Y86"/>
  <c r="Y92"/>
  <c r="Y82"/>
  <c r="Y84"/>
  <c r="Y90"/>
  <c r="Y88"/>
  <c r="Y85"/>
  <c r="Y91"/>
  <c r="V88"/>
  <c r="V80"/>
  <c r="V81"/>
  <c r="V86"/>
  <c r="V84"/>
  <c r="V83"/>
  <c r="V89"/>
  <c r="V90"/>
  <c r="V82"/>
  <c r="V94"/>
  <c r="V93"/>
  <c r="V92"/>
  <c r="V85"/>
  <c r="V91"/>
  <c r="V87"/>
  <c r="AG85"/>
  <c r="AG86"/>
  <c r="AG80"/>
  <c r="AG94"/>
  <c r="AG88"/>
  <c r="AG81"/>
  <c r="AG87"/>
  <c r="AG92"/>
  <c r="AG89"/>
  <c r="AG90"/>
  <c r="AG83"/>
  <c r="AG82"/>
  <c r="AG93"/>
  <c r="AG91"/>
  <c r="AG84"/>
  <c r="AM64"/>
  <c r="AM70"/>
  <c r="AI26" i="17"/>
  <c r="Q83"/>
  <c r="N120" i="23"/>
  <c r="AM66"/>
  <c r="K110"/>
  <c r="K103"/>
  <c r="K114"/>
  <c r="K109"/>
  <c r="AH42" i="17"/>
  <c r="P99"/>
  <c r="AD99" i="23"/>
  <c r="AD102"/>
  <c r="AM71"/>
  <c r="AM68"/>
  <c r="K105"/>
  <c r="K108"/>
  <c r="K106"/>
  <c r="P89" i="17"/>
  <c r="T99" i="23"/>
  <c r="T115"/>
  <c r="AM72"/>
  <c r="AH45" i="17"/>
  <c r="P102"/>
  <c r="AG99" i="23"/>
  <c r="AG103"/>
  <c r="K112"/>
  <c r="K102"/>
  <c r="K111"/>
  <c r="S106"/>
  <c r="S105"/>
  <c r="S115"/>
  <c r="S114"/>
  <c r="S113"/>
  <c r="S112"/>
  <c r="S101"/>
  <c r="S102"/>
  <c r="S111"/>
  <c r="S103"/>
  <c r="S109"/>
  <c r="S104"/>
  <c r="S108"/>
  <c r="S110"/>
  <c r="S107"/>
  <c r="S126"/>
  <c r="S135"/>
  <c r="S130"/>
  <c r="S133"/>
  <c r="S134"/>
  <c r="S123"/>
  <c r="S129"/>
  <c r="S136"/>
  <c r="S127"/>
  <c r="S124"/>
  <c r="S128"/>
  <c r="S122"/>
  <c r="S131"/>
  <c r="S132"/>
  <c r="S125"/>
  <c r="AD78"/>
  <c r="O106" i="17"/>
  <c r="Q161"/>
  <c r="Q162"/>
  <c r="U109" i="23"/>
  <c r="Q173" i="17"/>
  <c r="AH34"/>
  <c r="P91"/>
  <c r="V99" i="23"/>
  <c r="V113"/>
  <c r="I104"/>
  <c r="I105"/>
  <c r="I106"/>
  <c r="I103"/>
  <c r="I109"/>
  <c r="I102"/>
  <c r="I115"/>
  <c r="I101"/>
  <c r="I111"/>
  <c r="I110"/>
  <c r="I113"/>
  <c r="I114"/>
  <c r="I112"/>
  <c r="I107"/>
  <c r="I108"/>
  <c r="P134"/>
  <c r="P136"/>
  <c r="P123"/>
  <c r="P128"/>
  <c r="P126"/>
  <c r="P135"/>
  <c r="P132"/>
  <c r="P122"/>
  <c r="P131"/>
  <c r="P133"/>
  <c r="P124"/>
  <c r="P129"/>
  <c r="P125"/>
  <c r="P127"/>
  <c r="P130"/>
  <c r="M162" i="17"/>
  <c r="M161"/>
  <c r="AI42"/>
  <c r="Q99"/>
  <c r="AD120" i="23"/>
  <c r="AD131"/>
  <c r="AI37" i="17"/>
  <c r="Q94"/>
  <c r="Y120" i="23"/>
  <c r="M173" i="17"/>
  <c r="AM61" i="23"/>
  <c r="AM67"/>
  <c r="AM69"/>
  <c r="AM73"/>
  <c r="AM63"/>
  <c r="AM59"/>
  <c r="R102"/>
  <c r="R114"/>
  <c r="R101"/>
  <c r="R113"/>
  <c r="R111"/>
  <c r="R109"/>
  <c r="R115"/>
  <c r="R108"/>
  <c r="R107"/>
  <c r="R104"/>
  <c r="R106"/>
  <c r="R112"/>
  <c r="R103"/>
  <c r="R110"/>
  <c r="R105"/>
  <c r="L120"/>
  <c r="R132"/>
  <c r="R127"/>
  <c r="R122"/>
  <c r="R133"/>
  <c r="R126"/>
  <c r="R134"/>
  <c r="R131"/>
  <c r="R123"/>
  <c r="R130"/>
  <c r="R128"/>
  <c r="R129"/>
  <c r="R124"/>
  <c r="R135"/>
  <c r="R125"/>
  <c r="R136"/>
  <c r="Q130"/>
  <c r="Q127"/>
  <c r="Q123"/>
  <c r="Q133"/>
  <c r="Q136"/>
  <c r="Q129"/>
  <c r="Q132"/>
  <c r="Q128"/>
  <c r="Q135"/>
  <c r="Q122"/>
  <c r="Q131"/>
  <c r="Q125"/>
  <c r="Q134"/>
  <c r="Q126"/>
  <c r="Q124"/>
  <c r="AH132"/>
  <c r="AH134"/>
  <c r="AH133"/>
  <c r="AH131"/>
  <c r="AH124"/>
  <c r="AH123"/>
  <c r="AH130"/>
  <c r="AH128"/>
  <c r="AH127"/>
  <c r="AH126"/>
  <c r="AH136"/>
  <c r="AH129"/>
  <c r="AH122"/>
  <c r="AH135"/>
  <c r="AH125"/>
  <c r="W104"/>
  <c r="W113"/>
  <c r="W106"/>
  <c r="W102"/>
  <c r="W103"/>
  <c r="W115"/>
  <c r="W111"/>
  <c r="W112"/>
  <c r="W114"/>
  <c r="W108"/>
  <c r="W101"/>
  <c r="W109"/>
  <c r="W105"/>
  <c r="W107"/>
  <c r="W110"/>
  <c r="L107"/>
  <c r="L108"/>
  <c r="L112"/>
  <c r="L101"/>
  <c r="L110"/>
  <c r="L114"/>
  <c r="L102"/>
  <c r="L105"/>
  <c r="L106"/>
  <c r="L103"/>
  <c r="L113"/>
  <c r="L104"/>
  <c r="L111"/>
  <c r="L109"/>
  <c r="L115"/>
  <c r="X129"/>
  <c r="X126"/>
  <c r="X135"/>
  <c r="X134"/>
  <c r="X128"/>
  <c r="X133"/>
  <c r="X124"/>
  <c r="X127"/>
  <c r="X131"/>
  <c r="X130"/>
  <c r="X132"/>
  <c r="X122"/>
  <c r="X123"/>
  <c r="X136"/>
  <c r="X125"/>
  <c r="O173" i="17"/>
  <c r="F177"/>
  <c r="F178"/>
  <c r="F173"/>
  <c r="S173"/>
  <c r="I165"/>
  <c r="I161"/>
  <c r="I162"/>
  <c r="I166"/>
  <c r="K161"/>
  <c r="K162"/>
  <c r="O161"/>
  <c r="F165"/>
  <c r="F162"/>
  <c r="F161"/>
  <c r="F166"/>
  <c r="S161"/>
  <c r="S162"/>
  <c r="R173"/>
  <c r="N173"/>
  <c r="I185"/>
  <c r="E129" i="23"/>
  <c r="E133"/>
  <c r="E130"/>
  <c r="E126"/>
  <c r="E132"/>
  <c r="E124"/>
  <c r="E134"/>
  <c r="E123"/>
  <c r="E127"/>
  <c r="E122"/>
  <c r="E125"/>
  <c r="E136"/>
  <c r="E131"/>
  <c r="E135"/>
  <c r="E128"/>
  <c r="AH102"/>
  <c r="AH113"/>
  <c r="AH110"/>
  <c r="AH115"/>
  <c r="AH112"/>
  <c r="AH114"/>
  <c r="AH107"/>
  <c r="AH108"/>
  <c r="AH104"/>
  <c r="AH106"/>
  <c r="AH103"/>
  <c r="AH111"/>
  <c r="AH105"/>
  <c r="AH109"/>
  <c r="AH101"/>
  <c r="AK69"/>
  <c r="AK61"/>
  <c r="AK59"/>
  <c r="AK65"/>
  <c r="AK68"/>
  <c r="AK73"/>
  <c r="AK63"/>
  <c r="AK71"/>
  <c r="AK67"/>
  <c r="AK70"/>
  <c r="AK66"/>
  <c r="AK64"/>
  <c r="AK60"/>
  <c r="AK62"/>
  <c r="AK72"/>
  <c r="AL65"/>
  <c r="AL68"/>
  <c r="AL73"/>
  <c r="AL63"/>
  <c r="AL71"/>
  <c r="AL62"/>
  <c r="AL67"/>
  <c r="AL64"/>
  <c r="AL59"/>
  <c r="AL60"/>
  <c r="AL72"/>
  <c r="AL70"/>
  <c r="AL69"/>
  <c r="AL61"/>
  <c r="AL66"/>
  <c r="R161" i="17"/>
  <c r="N161"/>
  <c r="E102" i="23"/>
  <c r="E107"/>
  <c r="E111"/>
  <c r="E108"/>
  <c r="E101"/>
  <c r="E105"/>
  <c r="E109"/>
  <c r="E104"/>
  <c r="E103"/>
  <c r="E110"/>
  <c r="E112"/>
  <c r="E115"/>
  <c r="E114"/>
  <c r="E106"/>
  <c r="E113"/>
  <c r="AK51"/>
  <c r="AK49"/>
  <c r="AK44"/>
  <c r="AK41"/>
  <c r="AK48"/>
  <c r="AK52"/>
  <c r="AK42"/>
  <c r="AK45"/>
  <c r="AK46"/>
  <c r="AK38"/>
  <c r="AK40"/>
  <c r="AK43"/>
  <c r="AK50"/>
  <c r="AK47"/>
  <c r="AK39"/>
  <c r="I177" i="17"/>
  <c r="I173"/>
  <c r="I178"/>
  <c r="I186"/>
  <c r="AL78" i="23"/>
  <c r="F84"/>
  <c r="F80"/>
  <c r="F85"/>
  <c r="F82"/>
  <c r="F83"/>
  <c r="F89"/>
  <c r="F81"/>
  <c r="F91"/>
  <c r="F94"/>
  <c r="F90"/>
  <c r="F86"/>
  <c r="F93"/>
  <c r="F88"/>
  <c r="F92"/>
  <c r="F87"/>
  <c r="F103"/>
  <c r="F104"/>
  <c r="F109"/>
  <c r="F111"/>
  <c r="F106"/>
  <c r="F107"/>
  <c r="F102"/>
  <c r="F112"/>
  <c r="F108"/>
  <c r="F101"/>
  <c r="F114"/>
  <c r="F110"/>
  <c r="F105"/>
  <c r="F113"/>
  <c r="F115"/>
  <c r="F124"/>
  <c r="F123"/>
  <c r="F129"/>
  <c r="F131"/>
  <c r="F136"/>
  <c r="F130"/>
  <c r="F132"/>
  <c r="F135"/>
  <c r="F134"/>
  <c r="F125"/>
  <c r="F127"/>
  <c r="F122"/>
  <c r="F128"/>
  <c r="F133"/>
  <c r="F126"/>
  <c r="G102"/>
  <c r="G104"/>
  <c r="G136"/>
  <c r="G122"/>
  <c r="G124"/>
  <c r="G134"/>
  <c r="G133"/>
  <c r="G110"/>
  <c r="G105"/>
  <c r="G114"/>
  <c r="G103"/>
  <c r="G109"/>
  <c r="G108"/>
  <c r="G135"/>
  <c r="G129"/>
  <c r="G128"/>
  <c r="I133"/>
  <c r="I129"/>
  <c r="G125"/>
  <c r="G130"/>
  <c r="G126"/>
  <c r="I123"/>
  <c r="U126"/>
  <c r="I134"/>
  <c r="I127"/>
  <c r="I126"/>
  <c r="I135"/>
  <c r="I124"/>
  <c r="I132"/>
  <c r="I122"/>
  <c r="I130"/>
  <c r="I136"/>
  <c r="I131"/>
  <c r="I125"/>
  <c r="L276" i="10"/>
  <c r="G131" i="23"/>
  <c r="G123"/>
  <c r="G132"/>
  <c r="G127"/>
  <c r="O360" i="10"/>
  <c r="O174" i="17"/>
  <c r="K360" i="10"/>
  <c r="K174" i="17"/>
  <c r="H285" i="10"/>
  <c r="F360"/>
  <c r="F174" i="17"/>
  <c r="I285" i="10"/>
  <c r="G360"/>
  <c r="G174" i="17"/>
  <c r="J285" i="10"/>
  <c r="H360"/>
  <c r="H174" i="17"/>
  <c r="R360" i="10"/>
  <c r="R174" i="17"/>
  <c r="J360" i="10"/>
  <c r="J174" i="17"/>
  <c r="N360" i="10"/>
  <c r="N174" i="17"/>
  <c r="K285" i="10"/>
  <c r="M360"/>
  <c r="M174" i="17"/>
  <c r="Q360" i="10"/>
  <c r="Q174" i="17"/>
  <c r="L360" i="10"/>
  <c r="L174" i="17"/>
  <c r="S360" i="10"/>
  <c r="S174" i="17"/>
  <c r="P360" i="10"/>
  <c r="P174" i="17"/>
  <c r="W136" i="23"/>
  <c r="U111"/>
  <c r="U102"/>
  <c r="U110"/>
  <c r="U133"/>
  <c r="U136"/>
  <c r="U132"/>
  <c r="U124"/>
  <c r="W134"/>
  <c r="W132"/>
  <c r="W127"/>
  <c r="W126"/>
  <c r="W124"/>
  <c r="W128"/>
  <c r="W133"/>
  <c r="W122"/>
  <c r="W131"/>
  <c r="W130"/>
  <c r="W125"/>
  <c r="W135"/>
  <c r="W123"/>
  <c r="K173" i="17"/>
  <c r="O107" i="23"/>
  <c r="Z115"/>
  <c r="J134"/>
  <c r="J125"/>
  <c r="AE124"/>
  <c r="J131"/>
  <c r="AE127"/>
  <c r="J130"/>
  <c r="J135"/>
  <c r="J123"/>
  <c r="J133"/>
  <c r="AE129"/>
  <c r="AE133"/>
  <c r="AE132"/>
  <c r="AE128"/>
  <c r="J124"/>
  <c r="J127"/>
  <c r="J122"/>
  <c r="J132"/>
  <c r="AE136"/>
  <c r="AE131"/>
  <c r="AE135"/>
  <c r="AE122"/>
  <c r="J126"/>
  <c r="J136"/>
  <c r="J129"/>
  <c r="AE126"/>
  <c r="AE125"/>
  <c r="AE134"/>
  <c r="U131"/>
  <c r="U135"/>
  <c r="U108"/>
  <c r="U103"/>
  <c r="U107"/>
  <c r="U105"/>
  <c r="U106"/>
  <c r="U101"/>
  <c r="U114"/>
  <c r="U113"/>
  <c r="U115"/>
  <c r="U112"/>
  <c r="AC103"/>
  <c r="AC101"/>
  <c r="AC106"/>
  <c r="Y103"/>
  <c r="Z104"/>
  <c r="X105"/>
  <c r="Y102"/>
  <c r="T123"/>
  <c r="H126"/>
  <c r="H131"/>
  <c r="H122"/>
  <c r="H128"/>
  <c r="H124"/>
  <c r="H125"/>
  <c r="H130"/>
  <c r="H127"/>
  <c r="H136"/>
  <c r="H129"/>
  <c r="H134"/>
  <c r="H132"/>
  <c r="H123"/>
  <c r="H133"/>
  <c r="H135"/>
  <c r="H110"/>
  <c r="H104"/>
  <c r="H108"/>
  <c r="H111"/>
  <c r="H115"/>
  <c r="H102"/>
  <c r="H103"/>
  <c r="H109"/>
  <c r="H112"/>
  <c r="H113"/>
  <c r="H106"/>
  <c r="H105"/>
  <c r="H114"/>
  <c r="H101"/>
  <c r="H107"/>
  <c r="Y112"/>
  <c r="AC112"/>
  <c r="U127"/>
  <c r="U123"/>
  <c r="U129"/>
  <c r="U130"/>
  <c r="Y106"/>
  <c r="AC108"/>
  <c r="Z105"/>
  <c r="U128"/>
  <c r="U134"/>
  <c r="U125"/>
  <c r="Q105"/>
  <c r="O102"/>
  <c r="O115"/>
  <c r="O105"/>
  <c r="AC122"/>
  <c r="P114"/>
  <c r="AJ112"/>
  <c r="X101"/>
  <c r="M136"/>
  <c r="X106"/>
  <c r="AJ113"/>
  <c r="X111"/>
  <c r="X104"/>
  <c r="X113"/>
  <c r="X114"/>
  <c r="M127"/>
  <c r="Z136"/>
  <c r="AJ101"/>
  <c r="X109"/>
  <c r="X103"/>
  <c r="X108"/>
  <c r="X107"/>
  <c r="M135"/>
  <c r="Z132"/>
  <c r="AJ115"/>
  <c r="X115"/>
  <c r="X110"/>
  <c r="X102"/>
  <c r="M126"/>
  <c r="Z122"/>
  <c r="AP38"/>
  <c r="V122"/>
  <c r="M103"/>
  <c r="Z130"/>
  <c r="O106"/>
  <c r="O110"/>
  <c r="O101"/>
  <c r="O114"/>
  <c r="P101"/>
  <c r="O104"/>
  <c r="O111"/>
  <c r="O109"/>
  <c r="O103"/>
  <c r="AC129"/>
  <c r="P105"/>
  <c r="O112"/>
  <c r="O108"/>
  <c r="AC132"/>
  <c r="AG108"/>
  <c r="AC128"/>
  <c r="P104"/>
  <c r="E36" i="24"/>
  <c r="F74" i="28"/>
  <c r="Q111" i="23"/>
  <c r="Q104"/>
  <c r="AJ126"/>
  <c r="V135"/>
  <c r="V132"/>
  <c r="AG104"/>
  <c r="AC109"/>
  <c r="AC105"/>
  <c r="AC107"/>
  <c r="AC111"/>
  <c r="Z101"/>
  <c r="Z112"/>
  <c r="Q108"/>
  <c r="Q106"/>
  <c r="Q101"/>
  <c r="Q107"/>
  <c r="AG106"/>
  <c r="AC104"/>
  <c r="AC114"/>
  <c r="AC110"/>
  <c r="AC102"/>
  <c r="Z109"/>
  <c r="Z106"/>
  <c r="Z113"/>
  <c r="AO38"/>
  <c r="Q102"/>
  <c r="AG101"/>
  <c r="AC113"/>
  <c r="AC115"/>
  <c r="Z114"/>
  <c r="Z102"/>
  <c r="Z110"/>
  <c r="Q113"/>
  <c r="Q103"/>
  <c r="Q109"/>
  <c r="V127"/>
  <c r="AG111"/>
  <c r="Z111"/>
  <c r="Z103"/>
  <c r="Z108"/>
  <c r="Q112"/>
  <c r="Q114"/>
  <c r="Q110"/>
  <c r="AC127"/>
  <c r="AC131"/>
  <c r="AC123"/>
  <c r="AC126"/>
  <c r="P112"/>
  <c r="P102"/>
  <c r="P113"/>
  <c r="AC136"/>
  <c r="AC133"/>
  <c r="AC135"/>
  <c r="P110"/>
  <c r="P108"/>
  <c r="P103"/>
  <c r="P115"/>
  <c r="AC125"/>
  <c r="AC130"/>
  <c r="AC124"/>
  <c r="P107"/>
  <c r="P106"/>
  <c r="P111"/>
  <c r="AO48"/>
  <c r="AO39"/>
  <c r="AO49"/>
  <c r="AO44"/>
  <c r="AO50"/>
  <c r="AP47"/>
  <c r="AP41"/>
  <c r="AO40"/>
  <c r="AO51"/>
  <c r="AP40"/>
  <c r="AO41"/>
  <c r="AO42"/>
  <c r="AO45"/>
  <c r="AP43"/>
  <c r="AP44"/>
  <c r="AP39"/>
  <c r="AP48"/>
  <c r="AP52"/>
  <c r="AO52"/>
  <c r="AO43"/>
  <c r="AO46"/>
  <c r="AN36"/>
  <c r="G191" i="17"/>
  <c r="J339" i="10"/>
  <c r="J153" i="17"/>
  <c r="M339" i="10"/>
  <c r="M153" i="17"/>
  <c r="R339" i="10"/>
  <c r="R153" i="17"/>
  <c r="N339" i="10"/>
  <c r="N153" i="17"/>
  <c r="S339" i="10"/>
  <c r="S153" i="17"/>
  <c r="O339" i="10"/>
  <c r="O153" i="17"/>
  <c r="Q339" i="10"/>
  <c r="Q153" i="17"/>
  <c r="P339" i="10"/>
  <c r="P153" i="17"/>
  <c r="L270" i="10"/>
  <c r="K339"/>
  <c r="K153" i="17"/>
  <c r="L339" i="10"/>
  <c r="L153" i="17"/>
  <c r="AP45" i="23"/>
  <c r="AP49"/>
  <c r="H189" i="17"/>
  <c r="AO57" i="23"/>
  <c r="H190" i="17"/>
  <c r="AP57" i="23"/>
  <c r="AP46"/>
  <c r="L271" i="10"/>
  <c r="R340"/>
  <c r="R154" i="17"/>
  <c r="M340" i="10"/>
  <c r="M154" i="17"/>
  <c r="N340" i="10"/>
  <c r="N154" i="17"/>
  <c r="P340" i="10"/>
  <c r="P154" i="17"/>
  <c r="J340" i="10"/>
  <c r="J154" i="17"/>
  <c r="S340" i="10"/>
  <c r="S154" i="17"/>
  <c r="Q340" i="10"/>
  <c r="Q154" i="17"/>
  <c r="K340" i="10"/>
  <c r="K154" i="17"/>
  <c r="L340" i="10"/>
  <c r="L154" i="17"/>
  <c r="O340" i="10"/>
  <c r="O154" i="17"/>
  <c r="I326" i="10"/>
  <c r="I140" i="17"/>
  <c r="H188"/>
  <c r="L260" i="10"/>
  <c r="F287"/>
  <c r="L211"/>
  <c r="K84" i="17"/>
  <c r="Q84"/>
  <c r="O120" i="23"/>
  <c r="AP42"/>
  <c r="J338" i="10"/>
  <c r="J152" i="17"/>
  <c r="O338" i="10"/>
  <c r="O152" i="17"/>
  <c r="J269" i="10"/>
  <c r="H338"/>
  <c r="H152" i="17"/>
  <c r="R338" i="10"/>
  <c r="R152" i="17"/>
  <c r="S338" i="10"/>
  <c r="S152" i="17"/>
  <c r="Q338" i="10"/>
  <c r="Q152" i="17"/>
  <c r="K338" i="10"/>
  <c r="K152" i="17"/>
  <c r="M338" i="10"/>
  <c r="M152" i="17"/>
  <c r="I269" i="10"/>
  <c r="G338"/>
  <c r="G152" i="17"/>
  <c r="L338" i="10"/>
  <c r="L152" i="17"/>
  <c r="K269" i="10"/>
  <c r="P338"/>
  <c r="P152" i="17"/>
  <c r="H269" i="10"/>
  <c r="F338"/>
  <c r="F152" i="17"/>
  <c r="N338" i="10"/>
  <c r="N152" i="17"/>
  <c r="F279" i="10"/>
  <c r="G279"/>
  <c r="G278"/>
  <c r="F280"/>
  <c r="G280"/>
  <c r="AN24" i="23"/>
  <c r="AN25"/>
  <c r="AN18"/>
  <c r="AN22"/>
  <c r="AN31"/>
  <c r="AN28"/>
  <c r="AN17"/>
  <c r="AN26"/>
  <c r="AN21"/>
  <c r="AN20"/>
  <c r="AN27"/>
  <c r="AN23"/>
  <c r="AN19"/>
  <c r="AN29"/>
  <c r="AN30"/>
  <c r="AP50"/>
  <c r="T136"/>
  <c r="AJ107"/>
  <c r="AJ105"/>
  <c r="AJ111"/>
  <c r="AJ114"/>
  <c r="Z128"/>
  <c r="Z129"/>
  <c r="Z131"/>
  <c r="Z134"/>
  <c r="T125"/>
  <c r="AJ110"/>
  <c r="AJ102"/>
  <c r="AJ108"/>
  <c r="N106"/>
  <c r="AF130"/>
  <c r="Z127"/>
  <c r="Z126"/>
  <c r="Z125"/>
  <c r="Z135"/>
  <c r="T130"/>
  <c r="AJ106"/>
  <c r="AJ109"/>
  <c r="AJ103"/>
  <c r="AF125"/>
  <c r="Z124"/>
  <c r="Z123"/>
  <c r="AF131"/>
  <c r="AF124"/>
  <c r="AF134"/>
  <c r="M129"/>
  <c r="M125"/>
  <c r="M132"/>
  <c r="M128"/>
  <c r="AF112"/>
  <c r="M134"/>
  <c r="M124"/>
  <c r="M130"/>
  <c r="M133"/>
  <c r="M122"/>
  <c r="M131"/>
  <c r="K132"/>
  <c r="K126"/>
  <c r="K136"/>
  <c r="K130"/>
  <c r="K129"/>
  <c r="K125"/>
  <c r="K131"/>
  <c r="K124"/>
  <c r="K134"/>
  <c r="K127"/>
  <c r="K135"/>
  <c r="K128"/>
  <c r="K123"/>
  <c r="K133"/>
  <c r="K122"/>
  <c r="J361" i="10"/>
  <c r="J175" i="17"/>
  <c r="R361" i="10"/>
  <c r="R175" i="17"/>
  <c r="H286" i="10"/>
  <c r="F361"/>
  <c r="F175" i="17"/>
  <c r="N361" i="10"/>
  <c r="N175" i="17"/>
  <c r="P361" i="10"/>
  <c r="P175" i="17"/>
  <c r="J286" i="10"/>
  <c r="H361"/>
  <c r="H175" i="17"/>
  <c r="L361" i="10"/>
  <c r="L175" i="17"/>
  <c r="S361" i="10"/>
  <c r="S175" i="17"/>
  <c r="I286" i="10"/>
  <c r="G361"/>
  <c r="G175" i="17"/>
  <c r="K286" i="10"/>
  <c r="I361"/>
  <c r="I175" i="17"/>
  <c r="K361" i="10"/>
  <c r="K175" i="17"/>
  <c r="Q361" i="10"/>
  <c r="Q175" i="17"/>
  <c r="M361" i="10"/>
  <c r="M175" i="17"/>
  <c r="O361" i="10"/>
  <c r="O175" i="17"/>
  <c r="N115" i="23"/>
  <c r="AF108"/>
  <c r="V114"/>
  <c r="AF102"/>
  <c r="AF104"/>
  <c r="AF114"/>
  <c r="V111"/>
  <c r="AF106"/>
  <c r="AF101"/>
  <c r="AG132"/>
  <c r="AG127"/>
  <c r="AG122"/>
  <c r="AG133"/>
  <c r="AG130"/>
  <c r="V131"/>
  <c r="V126"/>
  <c r="V136"/>
  <c r="V129"/>
  <c r="Y104"/>
  <c r="Y101"/>
  <c r="Y115"/>
  <c r="Y109"/>
  <c r="AF123"/>
  <c r="AF132"/>
  <c r="AF126"/>
  <c r="AF135"/>
  <c r="V124"/>
  <c r="V130"/>
  <c r="V125"/>
  <c r="Y105"/>
  <c r="Y107"/>
  <c r="Y110"/>
  <c r="AF129"/>
  <c r="AF128"/>
  <c r="V133"/>
  <c r="V123"/>
  <c r="V134"/>
  <c r="Y111"/>
  <c r="Y114"/>
  <c r="Y113"/>
  <c r="AF136"/>
  <c r="AF122"/>
  <c r="AF127"/>
  <c r="AG129"/>
  <c r="AG128"/>
  <c r="AG115"/>
  <c r="AG114"/>
  <c r="AF111"/>
  <c r="AF110"/>
  <c r="AF113"/>
  <c r="AF115"/>
  <c r="AG123"/>
  <c r="AG125"/>
  <c r="AG136"/>
  <c r="AG113"/>
  <c r="AG105"/>
  <c r="AF103"/>
  <c r="AF109"/>
  <c r="AF105"/>
  <c r="V108"/>
  <c r="N107"/>
  <c r="V112"/>
  <c r="N102"/>
  <c r="AJ128"/>
  <c r="T128"/>
  <c r="T129"/>
  <c r="T122"/>
  <c r="T131"/>
  <c r="M109"/>
  <c r="T132"/>
  <c r="T126"/>
  <c r="T135"/>
  <c r="M110"/>
  <c r="AJ130"/>
  <c r="T127"/>
  <c r="T133"/>
  <c r="T134"/>
  <c r="M111"/>
  <c r="AJ129"/>
  <c r="AJ135"/>
  <c r="AJ133"/>
  <c r="AJ122"/>
  <c r="AG126"/>
  <c r="AG135"/>
  <c r="AG107"/>
  <c r="AG102"/>
  <c r="M108"/>
  <c r="M112"/>
  <c r="M107"/>
  <c r="M105"/>
  <c r="AJ124"/>
  <c r="AJ136"/>
  <c r="AJ134"/>
  <c r="AJ123"/>
  <c r="M113"/>
  <c r="M115"/>
  <c r="M104"/>
  <c r="AJ125"/>
  <c r="AJ127"/>
  <c r="AJ131"/>
  <c r="M106"/>
  <c r="M102"/>
  <c r="M101"/>
  <c r="AG134"/>
  <c r="AG124"/>
  <c r="AG131"/>
  <c r="AG110"/>
  <c r="AG109"/>
  <c r="AG112"/>
  <c r="N103"/>
  <c r="N104"/>
  <c r="N101"/>
  <c r="D38" i="24"/>
  <c r="E138" i="26"/>
  <c r="E74" i="28"/>
  <c r="D41" i="24"/>
  <c r="F51" i="23"/>
  <c r="F45"/>
  <c r="F41"/>
  <c r="F46"/>
  <c r="F38"/>
  <c r="F49"/>
  <c r="F48"/>
  <c r="F50"/>
  <c r="F42"/>
  <c r="F39"/>
  <c r="F47"/>
  <c r="F44"/>
  <c r="F52"/>
  <c r="F43"/>
  <c r="F40"/>
  <c r="N112"/>
  <c r="N108"/>
  <c r="N110"/>
  <c r="N111"/>
  <c r="F29"/>
  <c r="F23"/>
  <c r="F27"/>
  <c r="AR27"/>
  <c r="AT27"/>
  <c r="E25" i="26"/>
  <c r="F25" i="23"/>
  <c r="F22"/>
  <c r="F19"/>
  <c r="F30"/>
  <c r="AR30"/>
  <c r="AT30"/>
  <c r="E28" i="26"/>
  <c r="F20" i="23"/>
  <c r="F31"/>
  <c r="AR31"/>
  <c r="AT31"/>
  <c r="E29" i="26"/>
  <c r="F17" i="23"/>
  <c r="F21"/>
  <c r="F26"/>
  <c r="AR26"/>
  <c r="AT26"/>
  <c r="E24" i="26"/>
  <c r="F18" i="23"/>
  <c r="F28"/>
  <c r="AR28"/>
  <c r="AT28"/>
  <c r="E26" i="26"/>
  <c r="F24" i="23"/>
  <c r="N113"/>
  <c r="N105"/>
  <c r="N109"/>
  <c r="AE108"/>
  <c r="V101"/>
  <c r="V103"/>
  <c r="T104"/>
  <c r="AD111"/>
  <c r="AE112"/>
  <c r="AE105"/>
  <c r="AE110"/>
  <c r="AE103"/>
  <c r="AE101"/>
  <c r="AE114"/>
  <c r="AE113"/>
  <c r="AE107"/>
  <c r="AE109"/>
  <c r="AE102"/>
  <c r="AE104"/>
  <c r="AE111"/>
  <c r="AE115"/>
  <c r="V109"/>
  <c r="V115"/>
  <c r="T105"/>
  <c r="AD108"/>
  <c r="T112"/>
  <c r="T102"/>
  <c r="AD106"/>
  <c r="T106"/>
  <c r="T109"/>
  <c r="AD110"/>
  <c r="V105"/>
  <c r="V107"/>
  <c r="V110"/>
  <c r="T107"/>
  <c r="T110"/>
  <c r="T114"/>
  <c r="AD112"/>
  <c r="AD113"/>
  <c r="V104"/>
  <c r="V106"/>
  <c r="V102"/>
  <c r="T111"/>
  <c r="T101"/>
  <c r="T113"/>
  <c r="P106" i="17"/>
  <c r="AD114" i="23"/>
  <c r="AD125"/>
  <c r="AD135"/>
  <c r="T108"/>
  <c r="T103"/>
  <c r="AD107"/>
  <c r="AD101"/>
  <c r="AD115"/>
  <c r="AD103"/>
  <c r="AD105"/>
  <c r="AD104"/>
  <c r="AD109"/>
  <c r="AD136"/>
  <c r="N135"/>
  <c r="N124"/>
  <c r="N134"/>
  <c r="N136"/>
  <c r="N132"/>
  <c r="N122"/>
  <c r="N126"/>
  <c r="N125"/>
  <c r="N133"/>
  <c r="N129"/>
  <c r="N131"/>
  <c r="N127"/>
  <c r="N123"/>
  <c r="N128"/>
  <c r="N130"/>
  <c r="AD129"/>
  <c r="AD80"/>
  <c r="AD86"/>
  <c r="AD93"/>
  <c r="AD90"/>
  <c r="AD83"/>
  <c r="AD88"/>
  <c r="AD87"/>
  <c r="AD84"/>
  <c r="AD94"/>
  <c r="AD92"/>
  <c r="AD82"/>
  <c r="AD85"/>
  <c r="AD89"/>
  <c r="AD81"/>
  <c r="AD91"/>
  <c r="AD128"/>
  <c r="AD132"/>
  <c r="AD130"/>
  <c r="AD122"/>
  <c r="AD126"/>
  <c r="AD124"/>
  <c r="AD123"/>
  <c r="AD133"/>
  <c r="Y136"/>
  <c r="Y134"/>
  <c r="Y126"/>
  <c r="Y131"/>
  <c r="Y127"/>
  <c r="Y123"/>
  <c r="Y133"/>
  <c r="Y125"/>
  <c r="Y124"/>
  <c r="Y128"/>
  <c r="Y135"/>
  <c r="Y130"/>
  <c r="Y122"/>
  <c r="Y132"/>
  <c r="Y129"/>
  <c r="J186" i="17"/>
  <c r="AL99" i="23"/>
  <c r="AL104"/>
  <c r="AD134"/>
  <c r="AD127"/>
  <c r="AL90"/>
  <c r="AL92"/>
  <c r="AL88"/>
  <c r="AL83"/>
  <c r="AL85"/>
  <c r="AL94"/>
  <c r="AL84"/>
  <c r="AL89"/>
  <c r="AL87"/>
  <c r="AL93"/>
  <c r="AL80"/>
  <c r="AL91"/>
  <c r="AL86"/>
  <c r="AL81"/>
  <c r="AL82"/>
  <c r="AK78"/>
  <c r="J107"/>
  <c r="J108"/>
  <c r="J114"/>
  <c r="J109"/>
  <c r="J105"/>
  <c r="J112"/>
  <c r="J103"/>
  <c r="J104"/>
  <c r="J115"/>
  <c r="J102"/>
  <c r="J111"/>
  <c r="J113"/>
  <c r="J101"/>
  <c r="J106"/>
  <c r="J110"/>
  <c r="J187" i="17"/>
  <c r="AM99" i="23"/>
  <c r="L131"/>
  <c r="L126"/>
  <c r="L123"/>
  <c r="L128"/>
  <c r="L127"/>
  <c r="L135"/>
  <c r="L132"/>
  <c r="L122"/>
  <c r="L125"/>
  <c r="L133"/>
  <c r="L124"/>
  <c r="L129"/>
  <c r="L134"/>
  <c r="L136"/>
  <c r="L130"/>
  <c r="AM88"/>
  <c r="AM86"/>
  <c r="AM81"/>
  <c r="AM87"/>
  <c r="AM92"/>
  <c r="AM89"/>
  <c r="AM82"/>
  <c r="AM91"/>
  <c r="AM85"/>
  <c r="AM83"/>
  <c r="AM90"/>
  <c r="AM84"/>
  <c r="AM80"/>
  <c r="AM94"/>
  <c r="AM93"/>
  <c r="K185" i="17"/>
  <c r="J185"/>
  <c r="I360" i="10"/>
  <c r="I174" i="17"/>
  <c r="K186"/>
  <c r="AL120" i="23"/>
  <c r="L285" i="10"/>
  <c r="F138" i="26"/>
  <c r="F167"/>
  <c r="F187"/>
  <c r="L187"/>
  <c r="AR18" i="23"/>
  <c r="AT18"/>
  <c r="E16" i="26"/>
  <c r="I16"/>
  <c r="AR23" i="23"/>
  <c r="AT23"/>
  <c r="E21" i="26"/>
  <c r="I21"/>
  <c r="AR22" i="23"/>
  <c r="AT22"/>
  <c r="E20" i="26"/>
  <c r="F20"/>
  <c r="AR17" i="23"/>
  <c r="AT17"/>
  <c r="E15" i="26"/>
  <c r="I15"/>
  <c r="AR19" i="23"/>
  <c r="AT19"/>
  <c r="E17" i="26"/>
  <c r="F17"/>
  <c r="Q106" i="17"/>
  <c r="AR24" i="23"/>
  <c r="AT24"/>
  <c r="E22" i="26"/>
  <c r="F22"/>
  <c r="AR21" i="23"/>
  <c r="AT21"/>
  <c r="E19" i="26"/>
  <c r="I19"/>
  <c r="AR20" i="23"/>
  <c r="AT20"/>
  <c r="E18" i="26"/>
  <c r="I18"/>
  <c r="AR25" i="23"/>
  <c r="AT25"/>
  <c r="E23" i="26"/>
  <c r="I23"/>
  <c r="AR29" i="23"/>
  <c r="AT29"/>
  <c r="E27" i="26"/>
  <c r="I27"/>
  <c r="O124" i="23"/>
  <c r="O122"/>
  <c r="O131"/>
  <c r="O134"/>
  <c r="O126"/>
  <c r="O135"/>
  <c r="O123"/>
  <c r="O129"/>
  <c r="O128"/>
  <c r="O136"/>
  <c r="O133"/>
  <c r="O132"/>
  <c r="O130"/>
  <c r="O127"/>
  <c r="O125"/>
  <c r="AP67"/>
  <c r="AP73"/>
  <c r="AP69"/>
  <c r="AP66"/>
  <c r="AP63"/>
  <c r="AP62"/>
  <c r="AP60"/>
  <c r="AP72"/>
  <c r="AP61"/>
  <c r="AP70"/>
  <c r="AP64"/>
  <c r="AP65"/>
  <c r="AP59"/>
  <c r="AP71"/>
  <c r="AP68"/>
  <c r="AN51"/>
  <c r="AR51"/>
  <c r="AT51"/>
  <c r="E48" i="26"/>
  <c r="AN52" i="23"/>
  <c r="AR52"/>
  <c r="AT52"/>
  <c r="E49" i="26"/>
  <c r="AN47" i="23"/>
  <c r="AR47"/>
  <c r="AT47"/>
  <c r="E44" i="26"/>
  <c r="F44"/>
  <c r="J44"/>
  <c r="AN46" i="23"/>
  <c r="AR46"/>
  <c r="AT46"/>
  <c r="E43" i="26"/>
  <c r="F43"/>
  <c r="J43"/>
  <c r="AN50" i="23"/>
  <c r="AR50"/>
  <c r="AT50"/>
  <c r="E47" i="26"/>
  <c r="AN42" i="23"/>
  <c r="AR42"/>
  <c r="AT42"/>
  <c r="E39" i="26"/>
  <c r="AN38" i="23"/>
  <c r="AR38"/>
  <c r="AT38"/>
  <c r="E35" i="26"/>
  <c r="AN39" i="23"/>
  <c r="AR39"/>
  <c r="AT39"/>
  <c r="E36" i="26"/>
  <c r="AN49" i="23"/>
  <c r="AR49"/>
  <c r="AT49"/>
  <c r="E46" i="26"/>
  <c r="I46"/>
  <c r="AN45" i="23"/>
  <c r="AR45"/>
  <c r="AT45"/>
  <c r="E42" i="26"/>
  <c r="AN43" i="23"/>
  <c r="AR43"/>
  <c r="AT43"/>
  <c r="E40" i="26"/>
  <c r="I40"/>
  <c r="AN40" i="23"/>
  <c r="AR40"/>
  <c r="AT40"/>
  <c r="E37" i="26"/>
  <c r="AN41" i="23"/>
  <c r="AR41"/>
  <c r="AT41"/>
  <c r="E38" i="26"/>
  <c r="AN48" i="23"/>
  <c r="AR48"/>
  <c r="AT48"/>
  <c r="E45" i="26"/>
  <c r="F45"/>
  <c r="AN44" i="23"/>
  <c r="AR44"/>
  <c r="AT44"/>
  <c r="E41" i="26"/>
  <c r="I41"/>
  <c r="N351" i="10"/>
  <c r="N165" i="17"/>
  <c r="S351" i="10"/>
  <c r="S165" i="17"/>
  <c r="M351" i="10"/>
  <c r="M165" i="17"/>
  <c r="J351" i="10"/>
  <c r="J165" i="17"/>
  <c r="L279" i="10"/>
  <c r="O351"/>
  <c r="O165" i="17"/>
  <c r="P351" i="10"/>
  <c r="P165" i="17"/>
  <c r="R351" i="10"/>
  <c r="R165" i="17"/>
  <c r="K351" i="10"/>
  <c r="K165" i="17"/>
  <c r="L351" i="10"/>
  <c r="L165" i="17"/>
  <c r="Q351" i="10"/>
  <c r="Q165" i="17"/>
  <c r="I338" i="10"/>
  <c r="I152" i="17"/>
  <c r="I188"/>
  <c r="L269" i="10"/>
  <c r="AN57" i="23"/>
  <c r="F36" i="24"/>
  <c r="H191" i="17"/>
  <c r="R350" i="10"/>
  <c r="R164" i="17"/>
  <c r="I278" i="10"/>
  <c r="G350"/>
  <c r="G164" i="17"/>
  <c r="K278" i="10"/>
  <c r="K350"/>
  <c r="K164" i="17"/>
  <c r="J278" i="10"/>
  <c r="H350"/>
  <c r="H164" i="17"/>
  <c r="P350" i="10"/>
  <c r="P164" i="17"/>
  <c r="S350" i="10"/>
  <c r="S164" i="17"/>
  <c r="H278" i="10"/>
  <c r="F350"/>
  <c r="F164" i="17"/>
  <c r="J350" i="10"/>
  <c r="J164" i="17"/>
  <c r="Q350" i="10"/>
  <c r="Q164" i="17"/>
  <c r="O350" i="10"/>
  <c r="O164" i="17"/>
  <c r="M350" i="10"/>
  <c r="M164" i="17"/>
  <c r="N350" i="10"/>
  <c r="N164" i="17"/>
  <c r="L350" i="10"/>
  <c r="L164" i="17"/>
  <c r="I189"/>
  <c r="AO78" i="23"/>
  <c r="P352" i="10"/>
  <c r="P166" i="17"/>
  <c r="O352" i="10"/>
  <c r="O166" i="17"/>
  <c r="R352" i="10"/>
  <c r="R166" i="17"/>
  <c r="Q352" i="10"/>
  <c r="Q166" i="17"/>
  <c r="L352" i="10"/>
  <c r="L166" i="17"/>
  <c r="K352" i="10"/>
  <c r="K166" i="17"/>
  <c r="L280" i="10"/>
  <c r="J352"/>
  <c r="J166" i="17"/>
  <c r="S352" i="10"/>
  <c r="S166" i="17"/>
  <c r="N352" i="10"/>
  <c r="N166" i="17"/>
  <c r="M352" i="10"/>
  <c r="M166" i="17"/>
  <c r="F289" i="10"/>
  <c r="G289"/>
  <c r="G287"/>
  <c r="F288"/>
  <c r="G288"/>
  <c r="AO70" i="23"/>
  <c r="AO71"/>
  <c r="AO63"/>
  <c r="AO66"/>
  <c r="AO69"/>
  <c r="AO68"/>
  <c r="AO59"/>
  <c r="AO73"/>
  <c r="AO60"/>
  <c r="AO72"/>
  <c r="AO65"/>
  <c r="AO61"/>
  <c r="AO62"/>
  <c r="AO64"/>
  <c r="AO67"/>
  <c r="I190" i="17"/>
  <c r="AP78" i="23"/>
  <c r="K187" i="17"/>
  <c r="AM120" i="23"/>
  <c r="AM126"/>
  <c r="L286" i="10"/>
  <c r="I24" i="26"/>
  <c r="F24"/>
  <c r="I25"/>
  <c r="F25"/>
  <c r="J25"/>
  <c r="F112" i="28"/>
  <c r="F106"/>
  <c r="F109"/>
  <c r="F100"/>
  <c r="F103"/>
  <c r="F110"/>
  <c r="F119"/>
  <c r="F114"/>
  <c r="F113"/>
  <c r="F116"/>
  <c r="F107"/>
  <c r="F118"/>
  <c r="F115"/>
  <c r="F105"/>
  <c r="F117"/>
  <c r="F104"/>
  <c r="F111"/>
  <c r="F108"/>
  <c r="F121"/>
  <c r="F120"/>
  <c r="F101"/>
  <c r="F102"/>
  <c r="F29" i="26"/>
  <c r="I29"/>
  <c r="D42" i="24"/>
  <c r="D40"/>
  <c r="I28" i="26"/>
  <c r="F28"/>
  <c r="J28"/>
  <c r="E115" i="28"/>
  <c r="E114"/>
  <c r="E118"/>
  <c r="E117"/>
  <c r="E121"/>
  <c r="E102"/>
  <c r="E104"/>
  <c r="E111"/>
  <c r="E109"/>
  <c r="E113"/>
  <c r="E112"/>
  <c r="E116"/>
  <c r="E119"/>
  <c r="E100"/>
  <c r="E107"/>
  <c r="E110"/>
  <c r="E108"/>
  <c r="E106"/>
  <c r="E105"/>
  <c r="E120"/>
  <c r="E103"/>
  <c r="E101"/>
  <c r="I26" i="26"/>
  <c r="F26"/>
  <c r="E165"/>
  <c r="E185"/>
  <c r="E163"/>
  <c r="E183"/>
  <c r="E164"/>
  <c r="E184"/>
  <c r="E158"/>
  <c r="E178"/>
  <c r="E161"/>
  <c r="E181"/>
  <c r="E171"/>
  <c r="E191"/>
  <c r="E159"/>
  <c r="E179"/>
  <c r="E170"/>
  <c r="E190"/>
  <c r="E167"/>
  <c r="E187"/>
  <c r="E162"/>
  <c r="E182"/>
  <c r="E172"/>
  <c r="E192"/>
  <c r="E166"/>
  <c r="E186"/>
  <c r="E160"/>
  <c r="E180"/>
  <c r="E169"/>
  <c r="E189"/>
  <c r="E168"/>
  <c r="E188"/>
  <c r="E173"/>
  <c r="AL112" i="23"/>
  <c r="AL105"/>
  <c r="AL102"/>
  <c r="AL114"/>
  <c r="AL109"/>
  <c r="AL113"/>
  <c r="AL103"/>
  <c r="AL106"/>
  <c r="AL108"/>
  <c r="AL115"/>
  <c r="AL110"/>
  <c r="AL101"/>
  <c r="AL107"/>
  <c r="AL111"/>
  <c r="AL126"/>
  <c r="AL133"/>
  <c r="AL135"/>
  <c r="AL128"/>
  <c r="AL134"/>
  <c r="AL132"/>
  <c r="AL124"/>
  <c r="AL131"/>
  <c r="AL136"/>
  <c r="AL127"/>
  <c r="AL130"/>
  <c r="AL123"/>
  <c r="AL125"/>
  <c r="AL129"/>
  <c r="AL122"/>
  <c r="AM105"/>
  <c r="AM115"/>
  <c r="AM101"/>
  <c r="AM113"/>
  <c r="AM110"/>
  <c r="AM109"/>
  <c r="AM107"/>
  <c r="AM104"/>
  <c r="AM103"/>
  <c r="AM111"/>
  <c r="AM106"/>
  <c r="AM102"/>
  <c r="AM114"/>
  <c r="AM108"/>
  <c r="AM112"/>
  <c r="AK92"/>
  <c r="AK86"/>
  <c r="AK81"/>
  <c r="AK87"/>
  <c r="AK80"/>
  <c r="AK93"/>
  <c r="AK89"/>
  <c r="AK94"/>
  <c r="AK91"/>
  <c r="AK84"/>
  <c r="AK85"/>
  <c r="AK83"/>
  <c r="AK82"/>
  <c r="AK88"/>
  <c r="AK90"/>
  <c r="AK99"/>
  <c r="AK120"/>
  <c r="F159" i="26"/>
  <c r="F179"/>
  <c r="L179"/>
  <c r="F170"/>
  <c r="F190"/>
  <c r="L190"/>
  <c r="F163"/>
  <c r="F183"/>
  <c r="L183"/>
  <c r="F171"/>
  <c r="F191"/>
  <c r="L191"/>
  <c r="F160"/>
  <c r="F180"/>
  <c r="E35" i="28"/>
  <c r="F172" i="26"/>
  <c r="F192"/>
  <c r="L192"/>
  <c r="F166"/>
  <c r="F186"/>
  <c r="L186"/>
  <c r="F173"/>
  <c r="F168"/>
  <c r="F188"/>
  <c r="L188"/>
  <c r="F164"/>
  <c r="F184"/>
  <c r="L184"/>
  <c r="F162"/>
  <c r="F182"/>
  <c r="L182"/>
  <c r="F165"/>
  <c r="F185"/>
  <c r="L185"/>
  <c r="F158"/>
  <c r="F178"/>
  <c r="L178"/>
  <c r="F161"/>
  <c r="F181"/>
  <c r="L181"/>
  <c r="F169"/>
  <c r="F189"/>
  <c r="L189"/>
  <c r="I17"/>
  <c r="F16"/>
  <c r="J16"/>
  <c r="F27"/>
  <c r="G27"/>
  <c r="AM123" i="23"/>
  <c r="AM131"/>
  <c r="AM133"/>
  <c r="AM135"/>
  <c r="AM134"/>
  <c r="AM128"/>
  <c r="AM125"/>
  <c r="AM132"/>
  <c r="AM122"/>
  <c r="AM129"/>
  <c r="AM136"/>
  <c r="F21" i="26"/>
  <c r="G21"/>
  <c r="F15"/>
  <c r="G15"/>
  <c r="I22"/>
  <c r="I20"/>
  <c r="F19"/>
  <c r="J19"/>
  <c r="F18"/>
  <c r="J18"/>
  <c r="I35"/>
  <c r="F35"/>
  <c r="J35"/>
  <c r="F23"/>
  <c r="J23"/>
  <c r="F39"/>
  <c r="J39"/>
  <c r="I39"/>
  <c r="AM124" i="23"/>
  <c r="AM127"/>
  <c r="AM130"/>
  <c r="F40" i="26"/>
  <c r="J40"/>
  <c r="F37"/>
  <c r="J37"/>
  <c r="I37"/>
  <c r="I36"/>
  <c r="F36"/>
  <c r="J36"/>
  <c r="I49"/>
  <c r="F49"/>
  <c r="J49"/>
  <c r="I45"/>
  <c r="F46"/>
  <c r="J46"/>
  <c r="I44"/>
  <c r="I43"/>
  <c r="F41"/>
  <c r="J41"/>
  <c r="F38"/>
  <c r="J38"/>
  <c r="I38"/>
  <c r="I47"/>
  <c r="F47"/>
  <c r="J47"/>
  <c r="G43"/>
  <c r="H43"/>
  <c r="L43"/>
  <c r="F48"/>
  <c r="J48"/>
  <c r="I48"/>
  <c r="J45"/>
  <c r="G45"/>
  <c r="K45"/>
  <c r="F42"/>
  <c r="J42"/>
  <c r="I42"/>
  <c r="AN78" i="23"/>
  <c r="I191" i="17"/>
  <c r="G36" i="24"/>
  <c r="N362" i="10"/>
  <c r="N176" i="17"/>
  <c r="S362" i="10"/>
  <c r="S176" i="17"/>
  <c r="O362" i="10"/>
  <c r="O176" i="17"/>
  <c r="R362" i="10"/>
  <c r="R176" i="17"/>
  <c r="H287" i="10"/>
  <c r="F362"/>
  <c r="F176" i="17"/>
  <c r="J287" i="10"/>
  <c r="H362"/>
  <c r="H176" i="17"/>
  <c r="L362" i="10"/>
  <c r="L176" i="17"/>
  <c r="P362" i="10"/>
  <c r="P176" i="17"/>
  <c r="J362" i="10"/>
  <c r="J176" i="17"/>
  <c r="M362" i="10"/>
  <c r="M176" i="17"/>
  <c r="I287" i="10"/>
  <c r="G362"/>
  <c r="G176" i="17"/>
  <c r="Q362" i="10"/>
  <c r="Q176" i="17"/>
  <c r="K362" i="10"/>
  <c r="K176" i="17"/>
  <c r="K287" i="10"/>
  <c r="I362"/>
  <c r="I176" i="17"/>
  <c r="J189"/>
  <c r="AO99" i="23"/>
  <c r="AP81"/>
  <c r="AP90"/>
  <c r="AP94"/>
  <c r="AP84"/>
  <c r="AP91"/>
  <c r="AP83"/>
  <c r="AP92"/>
  <c r="AP85"/>
  <c r="AP82"/>
  <c r="AP93"/>
  <c r="AP88"/>
  <c r="AP80"/>
  <c r="AP87"/>
  <c r="AP86"/>
  <c r="AP89"/>
  <c r="L363" i="10"/>
  <c r="L177" i="17"/>
  <c r="R363" i="10"/>
  <c r="R177" i="17"/>
  <c r="K363" i="10"/>
  <c r="K177" i="17"/>
  <c r="P363" i="10"/>
  <c r="P177" i="17"/>
  <c r="N363" i="10"/>
  <c r="N177" i="17"/>
  <c r="S363" i="10"/>
  <c r="S177" i="17"/>
  <c r="L288" i="10"/>
  <c r="J363"/>
  <c r="J177" i="17"/>
  <c r="M363" i="10"/>
  <c r="M177" i="17"/>
  <c r="O363" i="10"/>
  <c r="O177" i="17"/>
  <c r="Q363" i="10"/>
  <c r="Q177" i="17"/>
  <c r="AN63" i="23"/>
  <c r="AR63"/>
  <c r="AT63"/>
  <c r="E59" i="26"/>
  <c r="AN69" i="23"/>
  <c r="AR69"/>
  <c r="AT69"/>
  <c r="E65" i="26"/>
  <c r="AN70" i="23"/>
  <c r="AR70"/>
  <c r="AT70"/>
  <c r="E66" i="26"/>
  <c r="AN67" i="23"/>
  <c r="AR67"/>
  <c r="AT67"/>
  <c r="E63" i="26"/>
  <c r="AN60" i="23"/>
  <c r="AR60"/>
  <c r="AT60"/>
  <c r="E56" i="26"/>
  <c r="AN66" i="23"/>
  <c r="AR66"/>
  <c r="AT66"/>
  <c r="E62" i="26"/>
  <c r="AN73" i="23"/>
  <c r="AR73"/>
  <c r="AT73"/>
  <c r="E69" i="26"/>
  <c r="AN64" i="23"/>
  <c r="AR64"/>
  <c r="AT64"/>
  <c r="E60" i="26"/>
  <c r="AN68" i="23"/>
  <c r="AR68"/>
  <c r="AT68"/>
  <c r="E64" i="26"/>
  <c r="AN72" i="23"/>
  <c r="AR72"/>
  <c r="AT72"/>
  <c r="E68" i="26"/>
  <c r="AN61" i="23"/>
  <c r="AR61"/>
  <c r="AT61"/>
  <c r="E57" i="26"/>
  <c r="AN65" i="23"/>
  <c r="AR65"/>
  <c r="AT65"/>
  <c r="E61" i="26"/>
  <c r="AN71" i="23"/>
  <c r="AR71"/>
  <c r="AT71"/>
  <c r="E67" i="26"/>
  <c r="AN62" i="23"/>
  <c r="AR62"/>
  <c r="AT62"/>
  <c r="E58" i="26"/>
  <c r="AN59" i="23"/>
  <c r="AR59"/>
  <c r="AT59"/>
  <c r="E55" i="26"/>
  <c r="Q364" i="10"/>
  <c r="Q178" i="17"/>
  <c r="R364" i="10"/>
  <c r="R178" i="17"/>
  <c r="M364" i="10"/>
  <c r="M178" i="17"/>
  <c r="N364" i="10"/>
  <c r="N178" i="17"/>
  <c r="P364" i="10"/>
  <c r="P178" i="17"/>
  <c r="J364" i="10"/>
  <c r="J178" i="17"/>
  <c r="L364" i="10"/>
  <c r="L178" i="17"/>
  <c r="L289" i="10"/>
  <c r="S364"/>
  <c r="S178" i="17"/>
  <c r="K364" i="10"/>
  <c r="K178" i="17"/>
  <c r="O364" i="10"/>
  <c r="O178" i="17"/>
  <c r="AO93" i="23"/>
  <c r="AO90"/>
  <c r="AO84"/>
  <c r="AO94"/>
  <c r="AO82"/>
  <c r="AO91"/>
  <c r="AO81"/>
  <c r="AO92"/>
  <c r="AO86"/>
  <c r="AO88"/>
  <c r="AO85"/>
  <c r="AO87"/>
  <c r="AO89"/>
  <c r="AO80"/>
  <c r="AO83"/>
  <c r="I350" i="10"/>
  <c r="I164" i="17"/>
  <c r="J188"/>
  <c r="L278" i="10"/>
  <c r="G74" i="28"/>
  <c r="G138" i="26"/>
  <c r="J190" i="17"/>
  <c r="AP99" i="23"/>
  <c r="G48" i="26"/>
  <c r="H48"/>
  <c r="L48"/>
  <c r="G44"/>
  <c r="K44"/>
  <c r="F52" i="5"/>
  <c r="H52"/>
  <c r="K186" i="26"/>
  <c r="F56" i="5"/>
  <c r="H56"/>
  <c r="K190" i="26"/>
  <c r="F44" i="5"/>
  <c r="H44"/>
  <c r="K178" i="26"/>
  <c r="J22"/>
  <c r="G22"/>
  <c r="K22"/>
  <c r="K180"/>
  <c r="F46" i="5"/>
  <c r="H46"/>
  <c r="D35" i="28"/>
  <c r="F53" i="5"/>
  <c r="H53"/>
  <c r="K187" i="26"/>
  <c r="F47" i="5"/>
  <c r="H47"/>
  <c r="K181" i="26"/>
  <c r="K185"/>
  <c r="F51" i="5"/>
  <c r="H51"/>
  <c r="E123" i="28"/>
  <c r="G25" i="26"/>
  <c r="K189"/>
  <c r="F55" i="5"/>
  <c r="H55"/>
  <c r="F48"/>
  <c r="H48"/>
  <c r="K182" i="26"/>
  <c r="K191"/>
  <c r="F57" i="5"/>
  <c r="H57"/>
  <c r="K183" i="26"/>
  <c r="F49" i="5"/>
  <c r="H49"/>
  <c r="J17" i="26"/>
  <c r="G17"/>
  <c r="J26"/>
  <c r="G26"/>
  <c r="J20"/>
  <c r="G20"/>
  <c r="F123" i="28"/>
  <c r="F54" i="5"/>
  <c r="H54"/>
  <c r="K188" i="26"/>
  <c r="F58" i="5"/>
  <c r="H58"/>
  <c r="K192" i="26"/>
  <c r="F45" i="5"/>
  <c r="H45"/>
  <c r="K179" i="26"/>
  <c r="F50" i="5"/>
  <c r="H50"/>
  <c r="K184" i="26"/>
  <c r="J29"/>
  <c r="G29"/>
  <c r="K29"/>
  <c r="J24"/>
  <c r="G24"/>
  <c r="G28"/>
  <c r="AK135" i="23"/>
  <c r="AK127"/>
  <c r="AK126"/>
  <c r="AK124"/>
  <c r="AK123"/>
  <c r="AK132"/>
  <c r="AK131"/>
  <c r="AK129"/>
  <c r="AK130"/>
  <c r="AK133"/>
  <c r="AK122"/>
  <c r="AK136"/>
  <c r="AK128"/>
  <c r="AK125"/>
  <c r="AK134"/>
  <c r="AK104"/>
  <c r="AK115"/>
  <c r="AK108"/>
  <c r="AK105"/>
  <c r="AK103"/>
  <c r="AK101"/>
  <c r="AK109"/>
  <c r="AK110"/>
  <c r="AK102"/>
  <c r="AK106"/>
  <c r="AK112"/>
  <c r="AK114"/>
  <c r="AK107"/>
  <c r="AK111"/>
  <c r="AK113"/>
  <c r="L180" i="26"/>
  <c r="J27"/>
  <c r="G19"/>
  <c r="K19"/>
  <c r="J21"/>
  <c r="G16"/>
  <c r="H16"/>
  <c r="L16"/>
  <c r="G36"/>
  <c r="H36"/>
  <c r="L36"/>
  <c r="G18"/>
  <c r="H18"/>
  <c r="L18"/>
  <c r="J15"/>
  <c r="G40"/>
  <c r="K40"/>
  <c r="G23"/>
  <c r="K23"/>
  <c r="G39"/>
  <c r="K39"/>
  <c r="G35"/>
  <c r="H35"/>
  <c r="L35"/>
  <c r="G37"/>
  <c r="H37"/>
  <c r="L37"/>
  <c r="G49"/>
  <c r="H49"/>
  <c r="L49"/>
  <c r="G46"/>
  <c r="H46"/>
  <c r="L46"/>
  <c r="G38"/>
  <c r="K38"/>
  <c r="G41"/>
  <c r="K41"/>
  <c r="H45"/>
  <c r="L45"/>
  <c r="K43"/>
  <c r="G42"/>
  <c r="G47"/>
  <c r="K47"/>
  <c r="AN99" i="23"/>
  <c r="H36" i="24"/>
  <c r="J191" i="17"/>
  <c r="I61" i="26"/>
  <c r="F61"/>
  <c r="I63"/>
  <c r="F63"/>
  <c r="G118" i="28"/>
  <c r="G108"/>
  <c r="G104"/>
  <c r="G113"/>
  <c r="G119"/>
  <c r="G120"/>
  <c r="G116"/>
  <c r="G100"/>
  <c r="G103"/>
  <c r="G121"/>
  <c r="G117"/>
  <c r="G102"/>
  <c r="G101"/>
  <c r="G107"/>
  <c r="G106"/>
  <c r="G110"/>
  <c r="G105"/>
  <c r="G111"/>
  <c r="G114"/>
  <c r="G109"/>
  <c r="G115"/>
  <c r="G112"/>
  <c r="I64" i="26"/>
  <c r="F64"/>
  <c r="F56"/>
  <c r="I56"/>
  <c r="I59"/>
  <c r="F59"/>
  <c r="AN87" i="23"/>
  <c r="AR87"/>
  <c r="AT87"/>
  <c r="E82" i="26"/>
  <c r="AN80" i="23"/>
  <c r="AR80"/>
  <c r="AT80"/>
  <c r="E75" i="26"/>
  <c r="AN86" i="23"/>
  <c r="AR86"/>
  <c r="AT86"/>
  <c r="E81" i="26"/>
  <c r="AN84" i="23"/>
  <c r="AR84"/>
  <c r="AT84"/>
  <c r="E79" i="26"/>
  <c r="AN94" i="23"/>
  <c r="AR94"/>
  <c r="AT94"/>
  <c r="E89" i="26"/>
  <c r="AN83" i="23"/>
  <c r="AR83"/>
  <c r="AT83"/>
  <c r="E78" i="26"/>
  <c r="AN89" i="23"/>
  <c r="AR89"/>
  <c r="AT89"/>
  <c r="E84" i="26"/>
  <c r="AN90" i="23"/>
  <c r="AR90"/>
  <c r="AT90"/>
  <c r="E85" i="26"/>
  <c r="AN82" i="23"/>
  <c r="AR82"/>
  <c r="AT82"/>
  <c r="E77" i="26"/>
  <c r="AN91" i="23"/>
  <c r="AR91"/>
  <c r="AT91"/>
  <c r="E86" i="26"/>
  <c r="AN92" i="23"/>
  <c r="AR92"/>
  <c r="AT92"/>
  <c r="E87" i="26"/>
  <c r="AN85" i="23"/>
  <c r="AR85"/>
  <c r="AT85"/>
  <c r="E80" i="26"/>
  <c r="AN88" i="23"/>
  <c r="AR88"/>
  <c r="AT88"/>
  <c r="E83" i="26"/>
  <c r="AN81" i="23"/>
  <c r="AR81"/>
  <c r="AT81"/>
  <c r="E76" i="26"/>
  <c r="AN93" i="23"/>
  <c r="AR93"/>
  <c r="AT93"/>
  <c r="E88" i="26"/>
  <c r="G173"/>
  <c r="G168"/>
  <c r="G188"/>
  <c r="M188"/>
  <c r="G159"/>
  <c r="G179"/>
  <c r="M179"/>
  <c r="G170"/>
  <c r="G190"/>
  <c r="M190"/>
  <c r="G162"/>
  <c r="G182"/>
  <c r="M182"/>
  <c r="G166"/>
  <c r="G186"/>
  <c r="M186"/>
  <c r="G164"/>
  <c r="G184"/>
  <c r="M184"/>
  <c r="G165"/>
  <c r="G185"/>
  <c r="M185"/>
  <c r="G171"/>
  <c r="G191"/>
  <c r="M191"/>
  <c r="G163"/>
  <c r="G183"/>
  <c r="M183"/>
  <c r="G172"/>
  <c r="G192"/>
  <c r="M192"/>
  <c r="G158"/>
  <c r="G178"/>
  <c r="M178"/>
  <c r="G160"/>
  <c r="G180"/>
  <c r="G169"/>
  <c r="G189"/>
  <c r="M189"/>
  <c r="G167"/>
  <c r="G187"/>
  <c r="M187"/>
  <c r="G161"/>
  <c r="G181"/>
  <c r="M181"/>
  <c r="F58"/>
  <c r="G58"/>
  <c r="K58"/>
  <c r="I58"/>
  <c r="I68"/>
  <c r="F68"/>
  <c r="F62"/>
  <c r="G62"/>
  <c r="K62"/>
  <c r="I62"/>
  <c r="I65"/>
  <c r="F65"/>
  <c r="K190" i="17"/>
  <c r="AP120" i="23"/>
  <c r="L287" i="10"/>
  <c r="AP113" i="23"/>
  <c r="AP102"/>
  <c r="AP115"/>
  <c r="AP108"/>
  <c r="AP105"/>
  <c r="AP114"/>
  <c r="AP111"/>
  <c r="AP107"/>
  <c r="AP109"/>
  <c r="AP110"/>
  <c r="AP103"/>
  <c r="AP104"/>
  <c r="AP112"/>
  <c r="AP106"/>
  <c r="AP101"/>
  <c r="I55" i="26"/>
  <c r="F55"/>
  <c r="J55"/>
  <c r="F57"/>
  <c r="G57"/>
  <c r="K57"/>
  <c r="I57"/>
  <c r="F69"/>
  <c r="G69"/>
  <c r="K69"/>
  <c r="I69"/>
  <c r="F66"/>
  <c r="J66"/>
  <c r="I66"/>
  <c r="H138"/>
  <c r="H74" i="28"/>
  <c r="K189" i="17"/>
  <c r="AO120" i="23"/>
  <c r="F60" i="26"/>
  <c r="I60"/>
  <c r="AO109" i="23"/>
  <c r="AO102"/>
  <c r="AO107"/>
  <c r="AO105"/>
  <c r="AO112"/>
  <c r="AO108"/>
  <c r="AO113"/>
  <c r="AO110"/>
  <c r="AO115"/>
  <c r="AO101"/>
  <c r="AO106"/>
  <c r="AO111"/>
  <c r="AO114"/>
  <c r="AO103"/>
  <c r="AO104"/>
  <c r="K188" i="17"/>
  <c r="F67" i="26"/>
  <c r="G67"/>
  <c r="K67"/>
  <c r="I67"/>
  <c r="K48"/>
  <c r="H44"/>
  <c r="L44"/>
  <c r="H29"/>
  <c r="L29"/>
  <c r="K26"/>
  <c r="H26"/>
  <c r="L26"/>
  <c r="K27"/>
  <c r="H27"/>
  <c r="L27"/>
  <c r="K24"/>
  <c r="H24"/>
  <c r="L24"/>
  <c r="K15"/>
  <c r="H15"/>
  <c r="L15"/>
  <c r="H22"/>
  <c r="L22"/>
  <c r="H20"/>
  <c r="L20"/>
  <c r="K20"/>
  <c r="K17"/>
  <c r="H17"/>
  <c r="L17"/>
  <c r="K25"/>
  <c r="H25"/>
  <c r="L25"/>
  <c r="K28"/>
  <c r="H28"/>
  <c r="L28"/>
  <c r="H21"/>
  <c r="L21"/>
  <c r="K21"/>
  <c r="K36"/>
  <c r="H19"/>
  <c r="L19"/>
  <c r="K16"/>
  <c r="K18"/>
  <c r="H39"/>
  <c r="L39"/>
  <c r="K46"/>
  <c r="H40"/>
  <c r="L40"/>
  <c r="H23"/>
  <c r="L23"/>
  <c r="K35"/>
  <c r="K49"/>
  <c r="K37"/>
  <c r="H47"/>
  <c r="L47"/>
  <c r="H41"/>
  <c r="L41"/>
  <c r="H38"/>
  <c r="L38"/>
  <c r="H42"/>
  <c r="L42"/>
  <c r="K42"/>
  <c r="AN120" i="23"/>
  <c r="I36" i="24"/>
  <c r="K191" i="17"/>
  <c r="J69" i="26"/>
  <c r="H69"/>
  <c r="L69"/>
  <c r="I76"/>
  <c r="F76"/>
  <c r="J67"/>
  <c r="H67"/>
  <c r="L67"/>
  <c r="AO134" i="23"/>
  <c r="AO132"/>
  <c r="AO126"/>
  <c r="AO129"/>
  <c r="AO122"/>
  <c r="AO127"/>
  <c r="AO130"/>
  <c r="AO128"/>
  <c r="AO135"/>
  <c r="AO123"/>
  <c r="AO131"/>
  <c r="AO136"/>
  <c r="AO124"/>
  <c r="AO133"/>
  <c r="AO125"/>
  <c r="J57" i="26"/>
  <c r="H57"/>
  <c r="L57"/>
  <c r="F88"/>
  <c r="I88"/>
  <c r="F87"/>
  <c r="I87"/>
  <c r="I84"/>
  <c r="F84"/>
  <c r="F81"/>
  <c r="I81"/>
  <c r="J64"/>
  <c r="G64"/>
  <c r="J63"/>
  <c r="G63"/>
  <c r="AN106" i="23"/>
  <c r="AR106"/>
  <c r="AT106"/>
  <c r="E100" i="26"/>
  <c r="AN110" i="23"/>
  <c r="AR110"/>
  <c r="AT110"/>
  <c r="E104" i="26"/>
  <c r="AN107" i="23"/>
  <c r="AR107"/>
  <c r="AT107"/>
  <c r="E101" i="26"/>
  <c r="AN113" i="23"/>
  <c r="AR113"/>
  <c r="AT113"/>
  <c r="E107" i="26"/>
  <c r="AN114" i="23"/>
  <c r="AR114"/>
  <c r="AT114"/>
  <c r="E108" i="26"/>
  <c r="AN103" i="23"/>
  <c r="AR103"/>
  <c r="AT103"/>
  <c r="E97" i="26"/>
  <c r="AN109" i="23"/>
  <c r="AR109"/>
  <c r="AT109"/>
  <c r="E103" i="26"/>
  <c r="AN112" i="23"/>
  <c r="AR112"/>
  <c r="AT112"/>
  <c r="E106" i="26"/>
  <c r="AN104" i="23"/>
  <c r="AR104"/>
  <c r="AT104"/>
  <c r="E98" i="26"/>
  <c r="AN111" i="23"/>
  <c r="AR111"/>
  <c r="AT111"/>
  <c r="E105" i="26"/>
  <c r="AN115" i="23"/>
  <c r="AR115"/>
  <c r="AT115"/>
  <c r="E109" i="26"/>
  <c r="AN101" i="23"/>
  <c r="AR101"/>
  <c r="AT101"/>
  <c r="E95" i="26"/>
  <c r="AN105" i="23"/>
  <c r="AR105"/>
  <c r="AT105"/>
  <c r="E99" i="26"/>
  <c r="AN108" i="23"/>
  <c r="AR108"/>
  <c r="AT108"/>
  <c r="E102" i="26"/>
  <c r="AN102" i="23"/>
  <c r="AR102"/>
  <c r="AT102"/>
  <c r="E96" i="26"/>
  <c r="G66"/>
  <c r="K66"/>
  <c r="G123" i="28"/>
  <c r="J60" i="26"/>
  <c r="H168"/>
  <c r="H188"/>
  <c r="N188"/>
  <c r="H163"/>
  <c r="H183"/>
  <c r="N183"/>
  <c r="H159"/>
  <c r="H179"/>
  <c r="N179"/>
  <c r="H158"/>
  <c r="H178"/>
  <c r="N178"/>
  <c r="H171"/>
  <c r="H191"/>
  <c r="N191"/>
  <c r="H165"/>
  <c r="H185"/>
  <c r="N185"/>
  <c r="H162"/>
  <c r="H182"/>
  <c r="N182"/>
  <c r="H160"/>
  <c r="H180"/>
  <c r="H164"/>
  <c r="H184"/>
  <c r="N184"/>
  <c r="H167"/>
  <c r="H187"/>
  <c r="N187"/>
  <c r="H161"/>
  <c r="H181"/>
  <c r="N181"/>
  <c r="H173"/>
  <c r="H166"/>
  <c r="H186"/>
  <c r="N186"/>
  <c r="H169"/>
  <c r="H189"/>
  <c r="N189"/>
  <c r="H170"/>
  <c r="H190"/>
  <c r="N190"/>
  <c r="H172"/>
  <c r="H192"/>
  <c r="N192"/>
  <c r="AP132" i="23"/>
  <c r="AP124"/>
  <c r="AP125"/>
  <c r="AP126"/>
  <c r="AP133"/>
  <c r="AP129"/>
  <c r="AP131"/>
  <c r="AP136"/>
  <c r="AP122"/>
  <c r="AP127"/>
  <c r="AP130"/>
  <c r="AP123"/>
  <c r="AP135"/>
  <c r="AP128"/>
  <c r="AP134"/>
  <c r="J68" i="26"/>
  <c r="G68"/>
  <c r="K68"/>
  <c r="J58"/>
  <c r="H58"/>
  <c r="L58"/>
  <c r="M180"/>
  <c r="F35" i="28"/>
  <c r="F80" i="26"/>
  <c r="I80"/>
  <c r="I85"/>
  <c r="F85"/>
  <c r="F79"/>
  <c r="I79"/>
  <c r="J59"/>
  <c r="G59"/>
  <c r="J56"/>
  <c r="I138"/>
  <c r="I74" i="28"/>
  <c r="H109"/>
  <c r="H112"/>
  <c r="H110"/>
  <c r="H114"/>
  <c r="H103"/>
  <c r="H118"/>
  <c r="H100"/>
  <c r="H107"/>
  <c r="H111"/>
  <c r="H115"/>
  <c r="H119"/>
  <c r="H108"/>
  <c r="H104"/>
  <c r="H120"/>
  <c r="H101"/>
  <c r="H105"/>
  <c r="H113"/>
  <c r="H117"/>
  <c r="H121"/>
  <c r="H106"/>
  <c r="H102"/>
  <c r="H116"/>
  <c r="J65" i="26"/>
  <c r="G65"/>
  <c r="J62"/>
  <c r="H62"/>
  <c r="L62"/>
  <c r="I83"/>
  <c r="F83"/>
  <c r="J83"/>
  <c r="I77"/>
  <c r="F77"/>
  <c r="F89"/>
  <c r="J89"/>
  <c r="I89"/>
  <c r="I82"/>
  <c r="F82"/>
  <c r="J61"/>
  <c r="G61"/>
  <c r="F86"/>
  <c r="I86"/>
  <c r="F78"/>
  <c r="J78"/>
  <c r="I78"/>
  <c r="I75"/>
  <c r="F75"/>
  <c r="G60"/>
  <c r="K60"/>
  <c r="G56"/>
  <c r="K56"/>
  <c r="G55"/>
  <c r="K61"/>
  <c r="H61"/>
  <c r="L61"/>
  <c r="K65"/>
  <c r="H65"/>
  <c r="L65"/>
  <c r="G85"/>
  <c r="K85"/>
  <c r="J85"/>
  <c r="H55"/>
  <c r="L55"/>
  <c r="K55"/>
  <c r="G86"/>
  <c r="K86"/>
  <c r="J86"/>
  <c r="G80"/>
  <c r="K80"/>
  <c r="J80"/>
  <c r="F102"/>
  <c r="I102"/>
  <c r="F97"/>
  <c r="J97"/>
  <c r="I97"/>
  <c r="I104"/>
  <c r="F104"/>
  <c r="K64"/>
  <c r="H64"/>
  <c r="L64"/>
  <c r="G84"/>
  <c r="J84"/>
  <c r="G75"/>
  <c r="J75"/>
  <c r="J82"/>
  <c r="G82"/>
  <c r="J77"/>
  <c r="G77"/>
  <c r="I96"/>
  <c r="F96"/>
  <c r="I109"/>
  <c r="F109"/>
  <c r="I103"/>
  <c r="F103"/>
  <c r="I101"/>
  <c r="F101"/>
  <c r="J81"/>
  <c r="G81"/>
  <c r="G87"/>
  <c r="K87"/>
  <c r="J87"/>
  <c r="AN136" i="23"/>
  <c r="AR136"/>
  <c r="AT136"/>
  <c r="E129" i="26"/>
  <c r="AN127" i="23"/>
  <c r="AR127"/>
  <c r="AT127"/>
  <c r="E120" i="26"/>
  <c r="AN133" i="23"/>
  <c r="AR133"/>
  <c r="AT133"/>
  <c r="E126" i="26"/>
  <c r="AN129" i="23"/>
  <c r="AR129"/>
  <c r="AT129"/>
  <c r="E122" i="26"/>
  <c r="AN135" i="23"/>
  <c r="AR135"/>
  <c r="AT135"/>
  <c r="E128" i="26"/>
  <c r="AN125" i="23"/>
  <c r="AR125"/>
  <c r="AT125"/>
  <c r="E118" i="26"/>
  <c r="AN131" i="23"/>
  <c r="AR131"/>
  <c r="AT131"/>
  <c r="E124" i="26"/>
  <c r="AN124" i="23"/>
  <c r="AR124"/>
  <c r="AT124"/>
  <c r="E117" i="26"/>
  <c r="AN123" i="23"/>
  <c r="AR123"/>
  <c r="AT123"/>
  <c r="E116" i="26"/>
  <c r="AN134" i="23"/>
  <c r="AR134"/>
  <c r="AT134"/>
  <c r="E127" i="26"/>
  <c r="AN128" i="23"/>
  <c r="AR128"/>
  <c r="AT128"/>
  <c r="E121" i="26"/>
  <c r="AN126" i="23"/>
  <c r="AR126"/>
  <c r="AT126"/>
  <c r="E119" i="26"/>
  <c r="AN122" i="23"/>
  <c r="AR122"/>
  <c r="AT122"/>
  <c r="E115" i="26"/>
  <c r="AN130" i="23"/>
  <c r="AR130"/>
  <c r="AT130"/>
  <c r="E123" i="26"/>
  <c r="AN132" i="23"/>
  <c r="AR132"/>
  <c r="AT132"/>
  <c r="E125" i="26"/>
  <c r="H66"/>
  <c r="L66"/>
  <c r="G78"/>
  <c r="K78"/>
  <c r="H56"/>
  <c r="L56"/>
  <c r="H68"/>
  <c r="L68"/>
  <c r="I162"/>
  <c r="I182"/>
  <c r="O182"/>
  <c r="I172"/>
  <c r="I192"/>
  <c r="O192"/>
  <c r="I163"/>
  <c r="I183"/>
  <c r="O183"/>
  <c r="I159"/>
  <c r="I179"/>
  <c r="O179"/>
  <c r="I164"/>
  <c r="I184"/>
  <c r="O184"/>
  <c r="I166"/>
  <c r="I186"/>
  <c r="O186"/>
  <c r="I165"/>
  <c r="I185"/>
  <c r="O185"/>
  <c r="I158"/>
  <c r="I178"/>
  <c r="O178"/>
  <c r="I171"/>
  <c r="I191"/>
  <c r="O191"/>
  <c r="I160"/>
  <c r="I180"/>
  <c r="I167"/>
  <c r="I187"/>
  <c r="O187"/>
  <c r="I161"/>
  <c r="I181"/>
  <c r="O181"/>
  <c r="I168"/>
  <c r="I188"/>
  <c r="O188"/>
  <c r="I173"/>
  <c r="I169"/>
  <c r="I189"/>
  <c r="O189"/>
  <c r="I170"/>
  <c r="I190"/>
  <c r="O190"/>
  <c r="N180"/>
  <c r="G35" i="28"/>
  <c r="I95" i="26"/>
  <c r="F95"/>
  <c r="I106"/>
  <c r="F106"/>
  <c r="J106"/>
  <c r="F107"/>
  <c r="J107"/>
  <c r="I107"/>
  <c r="K63"/>
  <c r="H63"/>
  <c r="L63"/>
  <c r="J138"/>
  <c r="J74" i="28"/>
  <c r="H123"/>
  <c r="H60" i="26"/>
  <c r="L60"/>
  <c r="G83"/>
  <c r="I101" i="28"/>
  <c r="I106"/>
  <c r="I120"/>
  <c r="I110"/>
  <c r="I103"/>
  <c r="I115"/>
  <c r="I108"/>
  <c r="I118"/>
  <c r="I119"/>
  <c r="I100"/>
  <c r="I111"/>
  <c r="I112"/>
  <c r="I105"/>
  <c r="I109"/>
  <c r="I116"/>
  <c r="I113"/>
  <c r="I121"/>
  <c r="I114"/>
  <c r="I117"/>
  <c r="I102"/>
  <c r="I104"/>
  <c r="I107"/>
  <c r="I99" i="26"/>
  <c r="F99"/>
  <c r="J99"/>
  <c r="I98"/>
  <c r="F98"/>
  <c r="F108"/>
  <c r="I108"/>
  <c r="F100"/>
  <c r="I100"/>
  <c r="G88"/>
  <c r="J88"/>
  <c r="G76"/>
  <c r="K76"/>
  <c r="J76"/>
  <c r="G89"/>
  <c r="K89"/>
  <c r="K59"/>
  <c r="H59"/>
  <c r="L59"/>
  <c r="J79"/>
  <c r="G79"/>
  <c r="F105"/>
  <c r="I105"/>
  <c r="G97"/>
  <c r="K97"/>
  <c r="H85"/>
  <c r="L85"/>
  <c r="H76"/>
  <c r="L76"/>
  <c r="H80"/>
  <c r="L80"/>
  <c r="J105"/>
  <c r="G105"/>
  <c r="G100"/>
  <c r="K100"/>
  <c r="J100"/>
  <c r="J104" i="28"/>
  <c r="J103"/>
  <c r="J115"/>
  <c r="J100"/>
  <c r="J119"/>
  <c r="J101"/>
  <c r="J105"/>
  <c r="J109"/>
  <c r="J113"/>
  <c r="J117"/>
  <c r="J121"/>
  <c r="J102"/>
  <c r="J110"/>
  <c r="J118"/>
  <c r="J112"/>
  <c r="J106"/>
  <c r="J114"/>
  <c r="J116"/>
  <c r="J107"/>
  <c r="J111"/>
  <c r="J108"/>
  <c r="J120"/>
  <c r="G95" i="26"/>
  <c r="K95"/>
  <c r="J95"/>
  <c r="F125"/>
  <c r="G125"/>
  <c r="K125"/>
  <c r="I125"/>
  <c r="I121"/>
  <c r="F121"/>
  <c r="I124"/>
  <c r="F124"/>
  <c r="F126"/>
  <c r="G126"/>
  <c r="K126"/>
  <c r="I126"/>
  <c r="J101"/>
  <c r="G101"/>
  <c r="G109"/>
  <c r="K109"/>
  <c r="J109"/>
  <c r="K77"/>
  <c r="H77"/>
  <c r="L77"/>
  <c r="H87"/>
  <c r="L87"/>
  <c r="H86"/>
  <c r="L86"/>
  <c r="G106"/>
  <c r="J98"/>
  <c r="G98"/>
  <c r="F119"/>
  <c r="G119"/>
  <c r="K119"/>
  <c r="I119"/>
  <c r="F117"/>
  <c r="I117"/>
  <c r="I122"/>
  <c r="F122"/>
  <c r="J122"/>
  <c r="K84"/>
  <c r="H84"/>
  <c r="L84"/>
  <c r="J102"/>
  <c r="G102"/>
  <c r="I123" i="28"/>
  <c r="H78" i="26"/>
  <c r="L78"/>
  <c r="G107"/>
  <c r="K88"/>
  <c r="H88"/>
  <c r="L88"/>
  <c r="G108"/>
  <c r="K108"/>
  <c r="J108"/>
  <c r="O180"/>
  <c r="H35" i="28"/>
  <c r="I115" i="26"/>
  <c r="F115"/>
  <c r="J115"/>
  <c r="F116"/>
  <c r="G116"/>
  <c r="K116"/>
  <c r="I116"/>
  <c r="I128"/>
  <c r="F128"/>
  <c r="G128"/>
  <c r="K128"/>
  <c r="I129"/>
  <c r="F129"/>
  <c r="G129"/>
  <c r="K129"/>
  <c r="K81"/>
  <c r="H81"/>
  <c r="L81"/>
  <c r="J103"/>
  <c r="G103"/>
  <c r="G96"/>
  <c r="K96"/>
  <c r="J96"/>
  <c r="H82"/>
  <c r="L82"/>
  <c r="K82"/>
  <c r="J104"/>
  <c r="G104"/>
  <c r="G99"/>
  <c r="K79"/>
  <c r="H79"/>
  <c r="L79"/>
  <c r="K83"/>
  <c r="H83"/>
  <c r="L83"/>
  <c r="J164"/>
  <c r="J184"/>
  <c r="P184"/>
  <c r="J172"/>
  <c r="J192"/>
  <c r="P192"/>
  <c r="J169"/>
  <c r="J189"/>
  <c r="P189"/>
  <c r="J166"/>
  <c r="J186"/>
  <c r="P186"/>
  <c r="J162"/>
  <c r="J182"/>
  <c r="P182"/>
  <c r="J160"/>
  <c r="J180"/>
  <c r="J170"/>
  <c r="J190"/>
  <c r="P190"/>
  <c r="J167"/>
  <c r="J187"/>
  <c r="P187"/>
  <c r="J171"/>
  <c r="J191"/>
  <c r="P191"/>
  <c r="J161"/>
  <c r="J181"/>
  <c r="P181"/>
  <c r="J158"/>
  <c r="J178"/>
  <c r="P178"/>
  <c r="J168"/>
  <c r="J188"/>
  <c r="P188"/>
  <c r="J173"/>
  <c r="J165"/>
  <c r="J185"/>
  <c r="P185"/>
  <c r="J163"/>
  <c r="J183"/>
  <c r="P183"/>
  <c r="J159"/>
  <c r="J179"/>
  <c r="P179"/>
  <c r="F123"/>
  <c r="J123"/>
  <c r="I123"/>
  <c r="I127"/>
  <c r="F127"/>
  <c r="F118"/>
  <c r="G118"/>
  <c r="K118"/>
  <c r="I118"/>
  <c r="F120"/>
  <c r="I120"/>
  <c r="K75"/>
  <c r="H75"/>
  <c r="L75"/>
  <c r="H89"/>
  <c r="L89"/>
  <c r="H97"/>
  <c r="L97"/>
  <c r="H100"/>
  <c r="L100"/>
  <c r="H95"/>
  <c r="L95"/>
  <c r="G123"/>
  <c r="K123"/>
  <c r="H108"/>
  <c r="L108"/>
  <c r="H96"/>
  <c r="L96"/>
  <c r="G115"/>
  <c r="K115"/>
  <c r="K99"/>
  <c r="H99"/>
  <c r="L99"/>
  <c r="K103"/>
  <c r="H103"/>
  <c r="L103"/>
  <c r="J128"/>
  <c r="H128"/>
  <c r="L128"/>
  <c r="J116"/>
  <c r="H116"/>
  <c r="L116"/>
  <c r="G124"/>
  <c r="J124"/>
  <c r="H105"/>
  <c r="L105"/>
  <c r="K105"/>
  <c r="G127"/>
  <c r="J127"/>
  <c r="K107"/>
  <c r="H107"/>
  <c r="L107"/>
  <c r="G117"/>
  <c r="J117"/>
  <c r="K98"/>
  <c r="H98"/>
  <c r="L98"/>
  <c r="G121"/>
  <c r="J121"/>
  <c r="J125"/>
  <c r="H125"/>
  <c r="L125"/>
  <c r="H109"/>
  <c r="L109"/>
  <c r="G120"/>
  <c r="K120"/>
  <c r="J120"/>
  <c r="P180"/>
  <c r="I35" i="28"/>
  <c r="K102" i="26"/>
  <c r="H102"/>
  <c r="L102"/>
  <c r="J119"/>
  <c r="H119"/>
  <c r="L119"/>
  <c r="K101"/>
  <c r="H101"/>
  <c r="L101"/>
  <c r="J126"/>
  <c r="H126"/>
  <c r="L126"/>
  <c r="G122"/>
  <c r="K122"/>
  <c r="J118"/>
  <c r="H118"/>
  <c r="L118"/>
  <c r="K104"/>
  <c r="H104"/>
  <c r="L104"/>
  <c r="J129"/>
  <c r="H129"/>
  <c r="L129"/>
  <c r="K106"/>
  <c r="H106"/>
  <c r="L106"/>
  <c r="J123" i="28"/>
  <c r="H123" i="26"/>
  <c r="L123"/>
  <c r="H115"/>
  <c r="L115"/>
  <c r="H122"/>
  <c r="L122"/>
  <c r="H120"/>
  <c r="L120"/>
  <c r="K124"/>
  <c r="H124"/>
  <c r="L124"/>
  <c r="K121"/>
  <c r="H121"/>
  <c r="L121"/>
  <c r="K117"/>
  <c r="H117"/>
  <c r="L117"/>
  <c r="K127"/>
  <c r="H127"/>
  <c r="L127"/>
</calcChain>
</file>

<file path=xl/comments1.xml><?xml version="1.0" encoding="utf-8"?>
<comments xmlns="http://schemas.openxmlformats.org/spreadsheetml/2006/main">
  <authors>
    <author>DAR</author>
  </authors>
  <commentList>
    <comment ref="E123" authorId="0">
      <text>
        <r>
          <rPr>
            <b/>
            <sz val="9"/>
            <color indexed="81"/>
            <rFont val="Tahoma"/>
            <family val="2"/>
          </rPr>
          <t>DAR:</t>
        </r>
        <r>
          <rPr>
            <sz val="9"/>
            <color indexed="81"/>
            <rFont val="Tahoma"/>
            <family val="2"/>
          </rPr>
          <t xml:space="preserve">
For CORE-CORE length shown is for links within the ring</t>
        </r>
      </text>
    </comment>
  </commentList>
</comments>
</file>

<file path=xl/sharedStrings.xml><?xml version="1.0" encoding="utf-8"?>
<sst xmlns="http://schemas.openxmlformats.org/spreadsheetml/2006/main" count="1392" uniqueCount="604">
  <si>
    <t>Network costs</t>
  </si>
  <si>
    <t>TOTAL</t>
  </si>
  <si>
    <t>Mark-ups</t>
  </si>
  <si>
    <t>NMS</t>
  </si>
  <si>
    <t>total volumes</t>
  </si>
  <si>
    <t>LRIC</t>
  </si>
  <si>
    <t>LRIC+mark up</t>
  </si>
  <si>
    <t xml:space="preserve"> </t>
  </si>
  <si>
    <t>Model Conventions</t>
  </si>
  <si>
    <t>%</t>
  </si>
  <si>
    <t>Value</t>
  </si>
  <si>
    <t>Cells</t>
  </si>
  <si>
    <t>B1</t>
  </si>
  <si>
    <t>Variation</t>
  </si>
  <si>
    <t>B2</t>
  </si>
  <si>
    <t>Pre-tax WACC</t>
  </si>
  <si>
    <t>Category</t>
  </si>
  <si>
    <t>Financial</t>
  </si>
  <si>
    <t>Technical</t>
  </si>
  <si>
    <t>Key assumptions</t>
  </si>
  <si>
    <t>Acronym</t>
  </si>
  <si>
    <t>Code</t>
  </si>
  <si>
    <t>Total</t>
  </si>
  <si>
    <t xml:space="preserve">Unit equipment cost  </t>
  </si>
  <si>
    <t xml:space="preserve">Unit installation cost </t>
  </si>
  <si>
    <t>Unit equip + install cost</t>
  </si>
  <si>
    <t>Name</t>
  </si>
  <si>
    <t>Unit</t>
  </si>
  <si>
    <t>N01</t>
  </si>
  <si>
    <t>N02</t>
  </si>
  <si>
    <t>N03</t>
  </si>
  <si>
    <t>N04</t>
  </si>
  <si>
    <t>N05</t>
  </si>
  <si>
    <t>N06</t>
  </si>
  <si>
    <t>N07</t>
  </si>
  <si>
    <t>N08</t>
  </si>
  <si>
    <t>N09</t>
  </si>
  <si>
    <t>N10</t>
  </si>
  <si>
    <t>None</t>
  </si>
  <si>
    <t xml:space="preserve">unit cost </t>
  </si>
  <si>
    <t>Year 1</t>
  </si>
  <si>
    <t>Year 2</t>
  </si>
  <si>
    <t>Year 3</t>
  </si>
  <si>
    <t>Year 4</t>
  </si>
  <si>
    <t>Year 5</t>
  </si>
  <si>
    <t>Service</t>
  </si>
  <si>
    <t>Manufacturer's Design Capacity</t>
  </si>
  <si>
    <t>Key</t>
  </si>
  <si>
    <t>BHE</t>
  </si>
  <si>
    <t>Subscribers</t>
  </si>
  <si>
    <t>% Growth for a given planning period</t>
  </si>
  <si>
    <t>Base case</t>
  </si>
  <si>
    <t>Common costs</t>
  </si>
  <si>
    <t>CAPEX</t>
  </si>
  <si>
    <t>Cost driver</t>
  </si>
  <si>
    <t>Exchange rate</t>
  </si>
  <si>
    <t>End of list</t>
  </si>
  <si>
    <t>End</t>
  </si>
  <si>
    <t>Unit operating cost</t>
  </si>
  <si>
    <t>Asset life</t>
  </si>
  <si>
    <t>Depreciation</t>
  </si>
  <si>
    <t>Price Trend          (+ or - %)</t>
  </si>
  <si>
    <t xml:space="preserve">WACC </t>
  </si>
  <si>
    <t>Total Annual Cost</t>
  </si>
  <si>
    <t>volumes</t>
  </si>
  <si>
    <t>Equipment Volumes</t>
  </si>
  <si>
    <t>unit capex</t>
  </si>
  <si>
    <t>annualisation parameters (various)</t>
  </si>
  <si>
    <t>total annual cost</t>
  </si>
  <si>
    <t>S01</t>
  </si>
  <si>
    <t>S02</t>
  </si>
  <si>
    <t>S03</t>
  </si>
  <si>
    <t>S04</t>
  </si>
  <si>
    <t>S05</t>
  </si>
  <si>
    <t>S06</t>
  </si>
  <si>
    <t>S07</t>
  </si>
  <si>
    <t>S08</t>
  </si>
  <si>
    <t>S09</t>
  </si>
  <si>
    <t>S10</t>
  </si>
  <si>
    <t>S11</t>
  </si>
  <si>
    <t>S12</t>
  </si>
  <si>
    <t>Total cost</t>
  </si>
  <si>
    <t>Network management system</t>
  </si>
  <si>
    <t>Euro</t>
  </si>
  <si>
    <t>Retail costs</t>
  </si>
  <si>
    <t>Local</t>
  </si>
  <si>
    <t>OSS</t>
  </si>
  <si>
    <t>IBIL</t>
  </si>
  <si>
    <t>Currency unit</t>
  </si>
  <si>
    <t>Primary</t>
  </si>
  <si>
    <t>Year for which data is provided</t>
  </si>
  <si>
    <t>Market</t>
  </si>
  <si>
    <t>Pure LRIC</t>
  </si>
  <si>
    <t>per km</t>
  </si>
  <si>
    <t>Bulgaria Bottom-Up Fixed Core LRIC Model</t>
  </si>
  <si>
    <t>N11</t>
  </si>
  <si>
    <t>N12</t>
  </si>
  <si>
    <t>N13</t>
  </si>
  <si>
    <t>N14</t>
  </si>
  <si>
    <t>N15</t>
  </si>
  <si>
    <t>N16</t>
  </si>
  <si>
    <t>N17</t>
  </si>
  <si>
    <t>N18</t>
  </si>
  <si>
    <t>N19</t>
  </si>
  <si>
    <t>N20</t>
  </si>
  <si>
    <t>N21</t>
  </si>
  <si>
    <t>N22</t>
  </si>
  <si>
    <t>N23</t>
  </si>
  <si>
    <t>N24</t>
  </si>
  <si>
    <t>N25</t>
  </si>
  <si>
    <t>N26</t>
  </si>
  <si>
    <t>N27</t>
  </si>
  <si>
    <t>N28</t>
  </si>
  <si>
    <t>N29</t>
  </si>
  <si>
    <t>N30</t>
  </si>
  <si>
    <t>N31</t>
  </si>
  <si>
    <t>N32</t>
  </si>
  <si>
    <t>MSAN - common equipment (chassis, power supply, racks etc.)</t>
  </si>
  <si>
    <t>MSAN - 1GE card</t>
  </si>
  <si>
    <t>Layer 2 Aggregation switch - common equipment (chassis, power supply, racks etc.)</t>
  </si>
  <si>
    <t>Layer 2 Aggregation switch - processor</t>
  </si>
  <si>
    <t>Layer 3 edge router - common equipment (chassis, power supply, racks etc.)</t>
  </si>
  <si>
    <t>Layer 3 edge router - processor</t>
  </si>
  <si>
    <t>Layer 3 core router - common equipment (chassis, power supply, racks etc.)</t>
  </si>
  <si>
    <t>Layer 3 core router - processor</t>
  </si>
  <si>
    <t>MSAN-CMN</t>
  </si>
  <si>
    <t>MSAN-1GE</t>
  </si>
  <si>
    <t>AGGR-CMN</t>
  </si>
  <si>
    <t>AGGR-1GE-MSAN</t>
  </si>
  <si>
    <t>AGGR-PROC</t>
  </si>
  <si>
    <t>EDGE-CMN</t>
  </si>
  <si>
    <t>EDGE-PROC</t>
  </si>
  <si>
    <t>CORE-CMN</t>
  </si>
  <si>
    <t>CORE-PROC</t>
  </si>
  <si>
    <t>ICGW-CMN</t>
  </si>
  <si>
    <t>ICGW-CONTROL</t>
  </si>
  <si>
    <t>INTGW-CMN</t>
  </si>
  <si>
    <t>INTGW-CONTROL</t>
  </si>
  <si>
    <t>Mbps</t>
  </si>
  <si>
    <t>S13</t>
  </si>
  <si>
    <t>S14</t>
  </si>
  <si>
    <t>S15</t>
  </si>
  <si>
    <t>IPTV</t>
  </si>
  <si>
    <t>Minutes</t>
  </si>
  <si>
    <t>Residential phone lines</t>
  </si>
  <si>
    <t>Business phone lines</t>
  </si>
  <si>
    <t>IPTV Subscribers</t>
  </si>
  <si>
    <t>Year 6</t>
  </si>
  <si>
    <t>Average call duration (in seconds)</t>
  </si>
  <si>
    <t>Non conversation holding time (in seconds)</t>
  </si>
  <si>
    <t>No. of equipment deployed as at 1 Jan</t>
  </si>
  <si>
    <t>Design Capacity Unit  (e.g subscribers, BHE)</t>
  </si>
  <si>
    <t>Forward provisioning (months)</t>
  </si>
  <si>
    <t>Maximum capacity used for operational planning (%)</t>
  </si>
  <si>
    <t>Type</t>
  </si>
  <si>
    <t>Urban</t>
  </si>
  <si>
    <t>Suburban</t>
  </si>
  <si>
    <t>Rural</t>
  </si>
  <si>
    <t>DIRECT OPEX</t>
  </si>
  <si>
    <t>Cost basis (e.g. per unit, per 1000 subscribers)</t>
  </si>
  <si>
    <t>Economic lifetime (Years) according to financial accounting</t>
  </si>
  <si>
    <t>Capitalised costs of installation</t>
  </si>
  <si>
    <t>Expected annual change in installation costs: 2012-2015</t>
  </si>
  <si>
    <t>Unit operating &amp; maintenance costs as a % of purchase price, 2011</t>
  </si>
  <si>
    <t>Expected annual change in operating &amp; maintenance costs: 2012-2015</t>
  </si>
  <si>
    <t>per unit</t>
  </si>
  <si>
    <t>Trench - urban</t>
  </si>
  <si>
    <t>Trench - suburban</t>
  </si>
  <si>
    <t>Trench - rural</t>
  </si>
  <si>
    <t>Duct</t>
  </si>
  <si>
    <t>Fibre joint</t>
  </si>
  <si>
    <t>Jointing box</t>
  </si>
  <si>
    <t>Manhole</t>
  </si>
  <si>
    <t>Cross connection frame</t>
  </si>
  <si>
    <t>Cost category</t>
  </si>
  <si>
    <t>Network costs (%)</t>
  </si>
  <si>
    <t>Retail costs (%)</t>
  </si>
  <si>
    <t>Common costs (%)</t>
  </si>
  <si>
    <t>BGN</t>
  </si>
  <si>
    <t>unit opex</t>
  </si>
  <si>
    <t>Depreciation + WACC</t>
  </si>
  <si>
    <t>annual unit cost</t>
  </si>
  <si>
    <t>annual unit capital cost</t>
  </si>
  <si>
    <t>Annual unit capital cost</t>
  </si>
  <si>
    <t>Annual unit cost</t>
  </si>
  <si>
    <t>Scrap value (% of capital)</t>
  </si>
  <si>
    <t>Transmission link</t>
  </si>
  <si>
    <t>TL01</t>
  </si>
  <si>
    <t>TL02</t>
  </si>
  <si>
    <t>TL03</t>
  </si>
  <si>
    <t>TL04</t>
  </si>
  <si>
    <t>TL05</t>
  </si>
  <si>
    <t>TL06</t>
  </si>
  <si>
    <t>TE01</t>
  </si>
  <si>
    <t>TE02</t>
  </si>
  <si>
    <t>TE03</t>
  </si>
  <si>
    <t>TE04</t>
  </si>
  <si>
    <t>TE05</t>
  </si>
  <si>
    <t>TE06</t>
  </si>
  <si>
    <t>TE07</t>
  </si>
  <si>
    <t>TE08</t>
  </si>
  <si>
    <t>TE09</t>
  </si>
  <si>
    <t>TE10</t>
  </si>
  <si>
    <t>TE11</t>
  </si>
  <si>
    <t>TE12</t>
  </si>
  <si>
    <t>TE13</t>
  </si>
  <si>
    <t>TE14</t>
  </si>
  <si>
    <t>km urban</t>
  </si>
  <si>
    <t>km suburban</t>
  </si>
  <si>
    <t>km rural</t>
  </si>
  <si>
    <t>km ducted</t>
  </si>
  <si>
    <t>Transmission equipment</t>
  </si>
  <si>
    <t>Indirect network costs</t>
  </si>
  <si>
    <t>Total network costs</t>
  </si>
  <si>
    <t>Indirect network costs as a % of annual network costs</t>
  </si>
  <si>
    <t>Common costs (allocated to network)</t>
  </si>
  <si>
    <t xml:space="preserve">Common cost as a % of total network costs </t>
  </si>
  <si>
    <t>Annual voice minutes to busy hour Mbps conversion factor</t>
  </si>
  <si>
    <t>Erlang to Mbps conversion factor</t>
  </si>
  <si>
    <t>Annual voice minutes to busy hour Erlangs conversion factor</t>
  </si>
  <si>
    <t>Traffic type</t>
  </si>
  <si>
    <t>Voice</t>
  </si>
  <si>
    <t>Internet</t>
  </si>
  <si>
    <t>Ring design parameters</t>
  </si>
  <si>
    <t>Parameter</t>
  </si>
  <si>
    <t>Node</t>
  </si>
  <si>
    <t>MSAN</t>
  </si>
  <si>
    <t>Layer 2 Aggregation switch - 1GE card (to MSAN Ring)</t>
  </si>
  <si>
    <t>Transmission links between lower level and higher level routers (MSAN-AGGR, AGGR-EDGE, EDGE-CORE) are not included, because these routers</t>
  </si>
  <si>
    <t>are collocated. Also links between core router and softswitches and interconnection gateways are not included because they are collocated with core</t>
  </si>
  <si>
    <t>routers.</t>
  </si>
  <si>
    <t>Selected case:</t>
  </si>
  <si>
    <t>Operational support system</t>
  </si>
  <si>
    <t>Interconnection billing system</t>
  </si>
  <si>
    <t xml:space="preserve">Network element </t>
  </si>
  <si>
    <t>Network element</t>
  </si>
  <si>
    <t>Unit pure LRIC</t>
  </si>
  <si>
    <t>Softswitch - common equipment (chassis, power supply, racks etc.)</t>
  </si>
  <si>
    <t>SX-CMN</t>
  </si>
  <si>
    <t>Softswitch - session border controller</t>
  </si>
  <si>
    <t>SX-SBC</t>
  </si>
  <si>
    <t>Softswitch - call control unit</t>
  </si>
  <si>
    <t>Softswitch - right to use voice licenses</t>
  </si>
  <si>
    <t>SX-RTU</t>
  </si>
  <si>
    <t>Interconnect gateway - common equipment (chassis, power supply, racks etc.)</t>
  </si>
  <si>
    <t>Interconnect gateway - controller</t>
  </si>
  <si>
    <t>Interconnect gateway - 1GE module (to CORE)</t>
  </si>
  <si>
    <t>ICGW-1GE-CORE</t>
  </si>
  <si>
    <t>Interconnect gateway - TDM module (to OLO)</t>
  </si>
  <si>
    <t>ICGW-TDM-OLO</t>
  </si>
  <si>
    <t>International gateway - common equipment (chassis, power supply, racks etc.)</t>
  </si>
  <si>
    <t>International gateway - controller</t>
  </si>
  <si>
    <t>International gateway - 1GE module (to CORE)</t>
  </si>
  <si>
    <t>INTGW-1GE-CORE</t>
  </si>
  <si>
    <t>International gateway - TDM module (to INT)</t>
  </si>
  <si>
    <t>INTGW-TDM-INT</t>
  </si>
  <si>
    <t>Signalling gateway - common equipment (chassis, power supply, racks etc.)</t>
  </si>
  <si>
    <t>SGW-CMN</t>
  </si>
  <si>
    <t>Signalling gateway - controller</t>
  </si>
  <si>
    <t>SGW-CONTROL</t>
  </si>
  <si>
    <t>Signalling gateway - CCS7 to SIGTRAN to the core</t>
  </si>
  <si>
    <t>SGW-SIGTRAN</t>
  </si>
  <si>
    <t>SX-VOICE</t>
  </si>
  <si>
    <t>Direct network costs</t>
  </si>
  <si>
    <t>Total network costs &amp; share of common costs</t>
  </si>
  <si>
    <t>Direct network costs after removal of service</t>
  </si>
  <si>
    <t>Layer 2 Aggregation switch - 2,5GE module (to AGGR Ring)</t>
  </si>
  <si>
    <t>AGGR-2,5GE-AGGR</t>
  </si>
  <si>
    <t>Layer 3 edge router - 2,5GE module (to AGGR Ring)</t>
  </si>
  <si>
    <t>EDGE-2,5GE-AGGR</t>
  </si>
  <si>
    <t>Layer 3 edge router - 2,5GE module (to EDGE Ring)</t>
  </si>
  <si>
    <t>EDGE-2,5GE-EDGE</t>
  </si>
  <si>
    <t>Layer 3 core router - 2,5GE module (to EDGE Ring)</t>
  </si>
  <si>
    <t>CORE-2,5GE-EDGE</t>
  </si>
  <si>
    <t>Layer 3 core router - 2,5GE module (to CORE Ring)</t>
  </si>
  <si>
    <t>CORE-2,5GE-CORE</t>
  </si>
  <si>
    <t>ADSL  Residential</t>
  </si>
  <si>
    <t>ADSL Business</t>
  </si>
  <si>
    <t>Fibre Net Residential</t>
  </si>
  <si>
    <t>Fibre Net Business</t>
  </si>
  <si>
    <t>Ducted</t>
  </si>
  <si>
    <t>km total</t>
  </si>
  <si>
    <t>Scrap value at the end of asset life</t>
  </si>
  <si>
    <t>Chassis</t>
  </si>
  <si>
    <t>Euro cents per minute</t>
  </si>
  <si>
    <t>Fixed termination Pure LRIC (Euro cents per minute)</t>
  </si>
  <si>
    <t>Market share in internet access</t>
  </si>
  <si>
    <t>Market share in IPTV</t>
  </si>
  <si>
    <t>CORE-ICGW</t>
  </si>
  <si>
    <t>CORE-INTGW</t>
  </si>
  <si>
    <t>Number of rings</t>
  </si>
  <si>
    <t>Total length of  rings</t>
  </si>
  <si>
    <t>Length in urban areas</t>
  </si>
  <si>
    <t>Length in suburban areas</t>
  </si>
  <si>
    <t>Length in rural areas</t>
  </si>
  <si>
    <t>Length of ducted cables</t>
  </si>
  <si>
    <t>Length of direct bury cables</t>
  </si>
  <si>
    <t>Number of MSAN nodes per MSAN ring</t>
  </si>
  <si>
    <t>Number of Aggregation nodes per MSAN ring</t>
  </si>
  <si>
    <t>Number of Aggregation nodes per Aggregation ring</t>
  </si>
  <si>
    <t>Number of Edge nodes per Aggregation ring</t>
  </si>
  <si>
    <t>Number of Edge nodes per Edge ring</t>
  </si>
  <si>
    <t>Number of Core nodes per Edge ring</t>
  </si>
  <si>
    <t>Number of Core nodes per Core ring</t>
  </si>
  <si>
    <t>Aggregation node</t>
  </si>
  <si>
    <t>Edge node</t>
  </si>
  <si>
    <t>Core node</t>
  </si>
  <si>
    <t>Mbps (p.a.)</t>
  </si>
  <si>
    <t>Length of average ring (km)</t>
  </si>
  <si>
    <t>Year 7</t>
  </si>
  <si>
    <t>Purchase price per unit (€), 2015</t>
  </si>
  <si>
    <t>Unit operating &amp; maintenance costs as a % of purchase price, 2015</t>
  </si>
  <si>
    <t>Expected annual change in operating &amp; maintenance costs: 2016-2020</t>
  </si>
  <si>
    <t>Expected annual change in installation costs, 2016-2020</t>
  </si>
  <si>
    <t>Expected annual change in purchase price: 2016-2020</t>
  </si>
  <si>
    <t>Local (intra-District)</t>
  </si>
  <si>
    <t>Long distance (inter-Ditsrict)</t>
  </si>
  <si>
    <t>International</t>
  </si>
  <si>
    <t>Total active lines as at 1 January</t>
  </si>
  <si>
    <t>Total active subscribers as at 1 January</t>
  </si>
  <si>
    <t>Total installed capacity of leased lines in Mbit/s as at 1 January</t>
  </si>
  <si>
    <t>Phone lines as at 1 January</t>
  </si>
  <si>
    <t>ADSL &amp; fibre subscribers as at 1 January</t>
  </si>
  <si>
    <t>IPTV subscribers as at 1 January</t>
  </si>
  <si>
    <t xml:space="preserve">Retail leased line capacity in Mbit/s as at 1 January </t>
  </si>
  <si>
    <t xml:space="preserve">Wholesale leased line capacity in Mbit/s as at 1 January </t>
  </si>
  <si>
    <t>Terabytes (TB)</t>
  </si>
  <si>
    <t xml:space="preserve">Market share in fixed telephone </t>
  </si>
  <si>
    <t>Market share in leased retail capacity</t>
  </si>
  <si>
    <t>Market share in leased wholesale capacity</t>
  </si>
  <si>
    <r>
      <t xml:space="preserve">Leased </t>
    </r>
    <r>
      <rPr>
        <sz val="10"/>
        <rFont val="Arial"/>
        <family val="2"/>
      </rPr>
      <t>retail</t>
    </r>
  </si>
  <si>
    <r>
      <t xml:space="preserve">Leased </t>
    </r>
    <r>
      <rPr>
        <sz val="10"/>
        <rFont val="Arial"/>
        <family val="2"/>
      </rPr>
      <t>wholesale</t>
    </r>
  </si>
  <si>
    <t>Long distance (inter-District)</t>
  </si>
  <si>
    <r>
      <t xml:space="preserve">Annual </t>
    </r>
    <r>
      <rPr>
        <sz val="10"/>
        <rFont val="Arial"/>
        <family val="2"/>
      </rPr>
      <t>TB</t>
    </r>
    <r>
      <rPr>
        <sz val="10"/>
        <rFont val="Arial"/>
        <family val="2"/>
      </rPr>
      <t xml:space="preserve"> to busy hour Mbps conversion factor</t>
    </r>
  </si>
  <si>
    <t>BH MB to BH Mbps</t>
  </si>
  <si>
    <r>
      <t>Busy hour traffic as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 xml:space="preserve">% of </t>
    </r>
    <r>
      <rPr>
        <sz val="10"/>
        <rFont val="Arial"/>
        <family val="2"/>
      </rPr>
      <t>nominal capacity</t>
    </r>
  </si>
  <si>
    <r>
      <rPr>
        <sz val="10"/>
        <rFont val="Arial"/>
        <family val="2"/>
      </rPr>
      <t>Busy hour</t>
    </r>
    <r>
      <rPr>
        <sz val="10"/>
        <rFont val="Arial"/>
        <family val="2"/>
      </rPr>
      <t xml:space="preserve"> call attempts to </t>
    </r>
    <r>
      <rPr>
        <sz val="10"/>
        <rFont val="Arial"/>
        <family val="2"/>
      </rPr>
      <t>annual</t>
    </r>
    <r>
      <rPr>
        <sz val="10"/>
        <rFont val="Arial"/>
        <family val="2"/>
      </rPr>
      <t xml:space="preserve"> call attempts conversion factor</t>
    </r>
  </si>
  <si>
    <t>Annual growth rate</t>
  </si>
  <si>
    <r>
      <t>Busy hour traffic as a % of year</t>
    </r>
    <r>
      <rPr>
        <sz val="10"/>
        <rFont val="Arial"/>
        <family val="2"/>
      </rPr>
      <t>'</t>
    </r>
    <r>
      <rPr>
        <sz val="10"/>
        <rFont val="Arial"/>
        <family val="2"/>
      </rPr>
      <t>s traffic</t>
    </r>
  </si>
  <si>
    <t>Contention ratio</t>
  </si>
  <si>
    <t>MSAN ring</t>
  </si>
  <si>
    <t>EDGE ring</t>
  </si>
  <si>
    <t>CORE ring</t>
  </si>
  <si>
    <t>AGGR ring</t>
  </si>
  <si>
    <t xml:space="preserve">Buildings  </t>
  </si>
  <si>
    <t>Utilities</t>
  </si>
  <si>
    <t>Insurance</t>
  </si>
  <si>
    <t>Vehicles</t>
  </si>
  <si>
    <t>Entertainment</t>
  </si>
  <si>
    <t>Salaries, wages and benefits</t>
  </si>
  <si>
    <t>Seminars, conferences and training</t>
  </si>
  <si>
    <t>Travel and subsistence</t>
  </si>
  <si>
    <t>Materials</t>
  </si>
  <si>
    <t>Marketing and Sales costs</t>
  </si>
  <si>
    <t>Consulting costs</t>
  </si>
  <si>
    <t>Bad debts</t>
  </si>
  <si>
    <t>Other Taxes</t>
  </si>
  <si>
    <t>Consumables</t>
  </si>
  <si>
    <t>Transportation and Postage</t>
  </si>
  <si>
    <t>Other expenses</t>
  </si>
  <si>
    <t xml:space="preserve">Contention ratio for internet </t>
  </si>
  <si>
    <t>x : 1</t>
  </si>
  <si>
    <t>Annual Mbps to busy hour Mbps conversion factor</t>
  </si>
  <si>
    <t>Cable - 12 fibre</t>
  </si>
  <si>
    <t>Cable - 24 fibre</t>
  </si>
  <si>
    <t>Cable -  48 fibre</t>
  </si>
  <si>
    <t>Cable - 64 fibre</t>
  </si>
  <si>
    <t>Cable - 96 fibre</t>
  </si>
  <si>
    <t>Cable - 192 fibre</t>
  </si>
  <si>
    <t>Sensitivity (MEO)</t>
  </si>
  <si>
    <t>ADSL Residential</t>
  </si>
  <si>
    <t xml:space="preserve">Selected case </t>
  </si>
  <si>
    <t xml:space="preserve">Cost basis </t>
  </si>
  <si>
    <t>Total cost (EUR)</t>
  </si>
  <si>
    <t>MEO</t>
  </si>
  <si>
    <t>Days</t>
  </si>
  <si>
    <t>% of traffic in busy hour - voice</t>
  </si>
  <si>
    <t>% of traffic in busy hour - internet</t>
  </si>
  <si>
    <t>% of traffic in busy hour - IPTV</t>
  </si>
  <si>
    <t>Leased capacity</t>
  </si>
  <si>
    <t>Contention ratio for retail leased capacity</t>
  </si>
  <si>
    <t>Busy days per annum - voice</t>
  </si>
  <si>
    <t>% utilisation in busy hour - retail leased capacity</t>
  </si>
  <si>
    <t>Asset price trend - hardware</t>
  </si>
  <si>
    <t>Asset price trend - software</t>
  </si>
  <si>
    <t>Asset price trend - installation</t>
  </si>
  <si>
    <t>Asset price trend - opex</t>
  </si>
  <si>
    <r>
      <t>%</t>
    </r>
    <r>
      <rPr>
        <sz val="10"/>
        <rFont val="Arial"/>
        <family val="2"/>
      </rPr>
      <t xml:space="preserve"> p.a.</t>
    </r>
  </si>
  <si>
    <t>Capitalised cost of installation (% of purchase price)</t>
  </si>
  <si>
    <t>100 BHE</t>
  </si>
  <si>
    <t>1000 Subs</t>
  </si>
  <si>
    <t>Cable - ducted 12 fibre</t>
  </si>
  <si>
    <t>Cable - ducted 24 fibre</t>
  </si>
  <si>
    <t>Cable - ducted 48 fibre</t>
  </si>
  <si>
    <t>Cable - ducted 64 fibre</t>
  </si>
  <si>
    <t>Cable - ducted 96 fibre</t>
  </si>
  <si>
    <t>Cable - ducted 192 fibre</t>
  </si>
  <si>
    <t>TE17</t>
  </si>
  <si>
    <t>TE18</t>
  </si>
  <si>
    <t>TE19</t>
  </si>
  <si>
    <t>TE20</t>
  </si>
  <si>
    <t>Annual direct opex and maintenance</t>
  </si>
  <si>
    <t>Busy days per annum - data</t>
  </si>
  <si>
    <t>Annual growth</t>
  </si>
  <si>
    <t xml:space="preserve">Layer 2 Aggregation switch - common equipment </t>
  </si>
  <si>
    <t xml:space="preserve">MSAN - common equipment </t>
  </si>
  <si>
    <t xml:space="preserve">Layer 3 edge router - common equipment </t>
  </si>
  <si>
    <t xml:space="preserve">Layer 3 core router - common equipment </t>
  </si>
  <si>
    <t>Softswitch - common equipment</t>
  </si>
  <si>
    <t xml:space="preserve">Interconnect gateway - common equipment </t>
  </si>
  <si>
    <t xml:space="preserve">International gateway - common equipment </t>
  </si>
  <si>
    <t>Signalling gateway - common equipment</t>
  </si>
  <si>
    <t>Asset price trend - materials</t>
  </si>
  <si>
    <t>Reference</t>
  </si>
  <si>
    <t>Transmission lengths</t>
  </si>
  <si>
    <t>Proportion of wholesale leased lines</t>
  </si>
  <si>
    <t xml:space="preserve">Non-billed traffic factors </t>
  </si>
  <si>
    <t>Percentage change in key inputs:</t>
  </si>
  <si>
    <t xml:space="preserve">Asset price trends </t>
  </si>
  <si>
    <t>% Successful call rate</t>
  </si>
  <si>
    <t>Cumulative variation</t>
  </si>
  <si>
    <t>Change in assumptions</t>
  </si>
  <si>
    <t>Base case market share</t>
  </si>
  <si>
    <t>Base case active lines as at 1 January</t>
  </si>
  <si>
    <t>Base case active subscribers as at 1 January</t>
  </si>
  <si>
    <t>Base case installed capacity of leased lines in Mbit/s as at 1 January</t>
  </si>
  <si>
    <t>Base case installed capacity of wholesale leased lines in Mbit/s as at 1 January</t>
  </si>
  <si>
    <t>Proportion of other operator retail leased capacity provided wholesale by Base case operator</t>
  </si>
  <si>
    <t>D1</t>
  </si>
  <si>
    <t>D2</t>
  </si>
  <si>
    <t>D3</t>
  </si>
  <si>
    <t>PURE LRIC</t>
  </si>
  <si>
    <t>Best estimate</t>
  </si>
  <si>
    <t>Aerial or direct bury</t>
  </si>
  <si>
    <t>Сборни листове /Summary Sheets</t>
  </si>
  <si>
    <t>Листове за входни данни /Input Sheets</t>
  </si>
  <si>
    <t>Изчислителни листове / Calculation sheets</t>
  </si>
  <si>
    <t>Клетки за изчисление /Calculation cells</t>
  </si>
  <si>
    <t>Променени входни данни /Data that has been changed to maintain commercial confidentiality ("dummy" data)</t>
  </si>
  <si>
    <t>Входни данни/допускания както са използвани в модела /Data/assumptions as used in the model</t>
  </si>
  <si>
    <t>Входни данни пренесени от други листове /Inputs copied from other worksheets</t>
  </si>
  <si>
    <t>Клетки с изчисления, които се пренасят към друг лист /Output cells copied to other worksheets</t>
  </si>
  <si>
    <t>Функция /Function:</t>
  </si>
  <si>
    <t>Представят се ключовите резултати и допускания за входните данни в един лист за целите на анализа на чувствителността /Present key results and key input assumptions on one sheet to facilitate sensitivity analysis</t>
  </si>
  <si>
    <t>Входни данни / Inputs:</t>
  </si>
  <si>
    <t>Данни/допускания, които се използват в модела / Data/assumptions as used in the model</t>
  </si>
  <si>
    <t>Трансфери /Transfers:</t>
  </si>
  <si>
    <t>Изчисления / Calculations:</t>
  </si>
  <si>
    <t>Разлика между базовия казус и казуса за чувствителността / Variation between base case and sensitivity case</t>
  </si>
  <si>
    <t>Резултати / Outputs:</t>
  </si>
  <si>
    <t>Няма / None</t>
  </si>
  <si>
    <t>Казуси за чувствителност  /Sensitivity cases</t>
  </si>
  <si>
    <t>Трансфери / Transfers:</t>
  </si>
  <si>
    <t>Функция / Function:</t>
  </si>
  <si>
    <t>Повиквания в мрежата (On Net calls)</t>
  </si>
  <si>
    <t>Изходящи повиквания към ОП (Originating calls to OLO)</t>
  </si>
  <si>
    <t>Входящи повиквания от ОП (Terminating calls from OLO)</t>
  </si>
  <si>
    <t>Изходящи международни повиквания (Outgoing Calls to International)</t>
  </si>
  <si>
    <t>Входящи международни повиквания (Incoming calls from international)</t>
  </si>
  <si>
    <t>Транзит на повиквания (Transit calls)</t>
  </si>
  <si>
    <t>Повиквания към специални номера (Calls to special numbers)</t>
  </si>
  <si>
    <t>Достъп до интернет (Internet access)</t>
  </si>
  <si>
    <t>Селищен нает капацитет на дребно (Retail local leased capacity)</t>
  </si>
  <si>
    <t>Национален нает капацитет на дребно (Retail long distance leased capacity)</t>
  </si>
  <si>
    <t>Международен нает капацитет на дребно (Retail International leased capacity)</t>
  </si>
  <si>
    <t>Селищен нает капацитет на едро (Wholesale local leased capacity)</t>
  </si>
  <si>
    <t>Национален нает капацитет на  едро (Wholesale long distance leased capacity)</t>
  </si>
  <si>
    <t>Международен нает капацитет на  едро (Wholesale International leased capacity)</t>
  </si>
  <si>
    <t>B. Обзорен панел /  Dashboard</t>
  </si>
  <si>
    <t xml:space="preserve">Установяват се ключовите параметри, които ще се използват в модела / Establish key parameters to be used throughout the model </t>
  </si>
  <si>
    <t>Мрежови елементи, Преносни линии, Услуги – всичко се въвежда директно на този лист /Network elements, Transmission links, Services all directly input to this worksheet</t>
  </si>
  <si>
    <t>Мрежови елементи /Network elements</t>
  </si>
  <si>
    <t>Преносни линии /Transmission links</t>
  </si>
  <si>
    <t>Преносни съоръжения /Transmission equipment</t>
  </si>
  <si>
    <t>Услуги / Services</t>
  </si>
  <si>
    <t>Години / Years</t>
  </si>
  <si>
    <t>Валута / Currency</t>
  </si>
  <si>
    <t xml:space="preserve">Представяне на основните резултати в графична форма и тест за степента им на чувствителност към промени в основните допускания / Present key results in graphical form and test how sensitive they are to changes in the main assumptions </t>
  </si>
  <si>
    <t>Входни данни /Inputs:</t>
  </si>
  <si>
    <t xml:space="preserve">Няма (но потребителят трябва да коригира някои клетки за целите на анализа на чувствителността) /None (but user has to adjust some cells for the purpose of sesnitivity analysis) </t>
  </si>
  <si>
    <t xml:space="preserve">Изчисления / Calculations: </t>
  </si>
  <si>
    <t xml:space="preserve">Изчисляване на чувствителностите и графики на резултатите / Calculation of sensitivities and production of graphs </t>
  </si>
  <si>
    <t xml:space="preserve">Резултати / Outputs: </t>
  </si>
  <si>
    <t xml:space="preserve"> Графики за използване в Окончателния доклад и Документацията на модел. / Graphs for use in the Final Report and Model Documentation.</t>
  </si>
  <si>
    <r>
      <t xml:space="preserve"> Резултатите се вземат от </t>
    </r>
    <r>
      <rPr>
        <b/>
        <sz val="10"/>
        <rFont val="Arial"/>
        <family val="2"/>
      </rPr>
      <t>11. Разходи на единица услуга</t>
    </r>
    <r>
      <rPr>
        <sz val="10"/>
        <rFont val="Arial"/>
        <family val="2"/>
      </rPr>
      <t xml:space="preserve"> / Results taken from </t>
    </r>
    <r>
      <rPr>
        <b/>
        <i/>
        <sz val="10"/>
        <rFont val="Arial"/>
        <family val="2"/>
      </rPr>
      <t>11. Service unit costing</t>
    </r>
  </si>
  <si>
    <t xml:space="preserve">Резултати от изчисленията за текущия сценарий за разходите / Outcomes in the current cost scenario </t>
  </si>
  <si>
    <t>Резултати от изчисленията за различни казуси за чувствителността / Outcomes for different sensitivity cases</t>
  </si>
  <si>
    <t>Резултати от изчисленията за различни казуси за чувствителността / Sensitivity to changes in assumption</t>
  </si>
  <si>
    <t xml:space="preserve">Данни, които са били променени, за да се запази търговската тайна ("фиктивни" данни) / Data that has been changed to maintain commercial confidentiality ("dummy" data) </t>
  </si>
  <si>
    <t xml:space="preserve">Данни/допускания, които са използвани в модела  /Data/assumptions as used in the model </t>
  </si>
  <si>
    <t xml:space="preserve"> Няма / None</t>
  </si>
  <si>
    <t xml:space="preserve">Няма / None </t>
  </si>
  <si>
    <t xml:space="preserve"> Текущ случай на чувствителността за линия и абонатни номера / Current sensitivity case line and subscriber numbers</t>
  </si>
  <si>
    <t xml:space="preserve">Идентифициране на линиите и броя на абонатите /Identify line and subscriber numbers </t>
  </si>
  <si>
    <t>Линии и абонати / Lines and Subscribers</t>
  </si>
  <si>
    <t>Телефонни линии - събрани данни / Phone lines - collected data</t>
  </si>
  <si>
    <t>ADSL и оптика - събрани данни / ADSL &amp; fibre - collected data</t>
  </si>
  <si>
    <t xml:space="preserve"> IPTV - събрани данни / IPTV - collected data</t>
  </si>
  <si>
    <t>Линии под наем на дребно - събрани данни /Retail leased lines - collected data</t>
  </si>
  <si>
    <t>Линии под наем на едро / Wholesale leased lines</t>
  </si>
  <si>
    <t>Текущ казус за чувствителност /Current sensitivity case</t>
  </si>
  <si>
    <t xml:space="preserve">Трафик / Traffic </t>
  </si>
  <si>
    <t xml:space="preserve">Идентифициране на обемите трафик по услуги / Identify traffic volumes by service </t>
  </si>
  <si>
    <t xml:space="preserve">Данни/допускания, които са използвани в модела /Data/assumptions as used in the model </t>
  </si>
  <si>
    <t xml:space="preserve"> Текущ случай на чувствителност за трафика / Current sensitivity case traffic</t>
  </si>
  <si>
    <r>
      <t xml:space="preserve">Нает капацитет от </t>
    </r>
    <r>
      <rPr>
        <b/>
        <sz val="10"/>
        <rFont val="Arial"/>
        <family val="2"/>
      </rPr>
      <t>1. Линии</t>
    </r>
    <r>
      <rPr>
        <sz val="10"/>
        <rFont val="Arial"/>
        <family val="2"/>
      </rPr>
      <t xml:space="preserve"> / Leased capacity from </t>
    </r>
    <r>
      <rPr>
        <b/>
        <i/>
        <sz val="10"/>
        <rFont val="Arial"/>
        <family val="2"/>
      </rPr>
      <t xml:space="preserve">1.Lines </t>
    </r>
  </si>
  <si>
    <t>Таксуван трафик - събрани данни / Billed traffic - collected data</t>
  </si>
  <si>
    <t>Пазарен дял за базовия случай / Base case market share</t>
  </si>
  <si>
    <t>Трафик при базовия случай /Base case traffic</t>
  </si>
  <si>
    <t>Таксуван трафик - текущ случай на чувствителност / Billed traffic - current sensitivity case</t>
  </si>
  <si>
    <t>Трафични фактори неподлежащи на таксуване / Non-billed traffic factors</t>
  </si>
  <si>
    <t>Общи обеми за мрежата / Total network volumes</t>
  </si>
  <si>
    <t>Общ брой опити за повиквания /Total call attempts</t>
  </si>
  <si>
    <t>Параметри за проектиране на мрежата / Network design parameters</t>
  </si>
  <si>
    <t xml:space="preserve">Осигуряване на правилата за проектиране за определяне на мащаба и обхвата на мрежата / Provide the design rules for estimating the scale and scope of the network </t>
  </si>
  <si>
    <t xml:space="preserve"> Данни, които са били променени, за да се запази търговската тайна ("фиктивни" данни) / Data that has been changed to maintain commercial confidentiality ("dummy" data)</t>
  </si>
  <si>
    <t xml:space="preserve">Данни/допускания, които са използвани в модела / Data/assumptions as used in the model </t>
  </si>
  <si>
    <t xml:space="preserve"> Erlang в часа с най-голямо натоварване, опити за повиквания в часа с най-голямо натоварване, Mbps в часа с най-голямо натоварване / Busy hour Erlangs, Busy hour call attempts, Busy hour Mbps </t>
  </si>
  <si>
    <r>
      <t>Час на най-голямо натоварване, брой на мрежовите възли от</t>
    </r>
    <r>
      <rPr>
        <b/>
        <sz val="10"/>
        <rFont val="Arial"/>
        <family val="2"/>
      </rPr>
      <t xml:space="preserve"> B. Обзорен панел</t>
    </r>
    <r>
      <rPr>
        <sz val="10"/>
        <rFont val="Arial"/>
        <family val="2"/>
      </rPr>
      <t xml:space="preserve"> / Busy hour data, number of network nodes from </t>
    </r>
    <r>
      <rPr>
        <b/>
        <i/>
        <sz val="10"/>
        <rFont val="Arial"/>
        <family val="2"/>
      </rPr>
      <t xml:space="preserve">B. Dashboard </t>
    </r>
  </si>
  <si>
    <t>Данни в часа на най-голямо натоварване / Busy hour data</t>
  </si>
  <si>
    <t>Таблица за маршрутизация : мрежови елементи (комутация) /Routing table: network elements (switching)</t>
  </si>
  <si>
    <t>Таблица за маршрутизация: линии за пренос / Routing table: transmission links</t>
  </si>
  <si>
    <t>Проектиране на капацитет, мерни единици, хоризонт на планиране и типично използване / Design capacities, units of measurement, planning horizon and typical utilisation</t>
  </si>
  <si>
    <t>Средно използване на преносните съоръжения /Average usage of transmission equipment</t>
  </si>
  <si>
    <t>Параметри за проектиране на ринговете / Ring design parameters</t>
  </si>
  <si>
    <t>Единични инвестиционни и текущи оперативни разходи / Unit investment and opex</t>
  </si>
  <si>
    <t xml:space="preserve"> Определяне на разхода на единица за всяка година за всеки мрежови актив, включително капиталови, инсталационни и оперативни разходи/ Identify unit costs for each year and each network asset, including capital, installation and operating expenditure</t>
  </si>
  <si>
    <r>
      <t xml:space="preserve">Разход на единица, използван с броя на съоръженията от лист </t>
    </r>
    <r>
      <rPr>
        <b/>
        <sz val="10"/>
        <rFont val="Arial"/>
        <family val="2"/>
      </rPr>
      <t>6.  Дизайн на мрежата</t>
    </r>
    <r>
      <rPr>
        <sz val="10"/>
        <rFont val="Arial"/>
        <family val="2"/>
      </rPr>
      <t xml:space="preserve">, за да се получат общите разходи в лист  </t>
    </r>
    <r>
      <rPr>
        <b/>
        <sz val="10"/>
        <rFont val="Arial"/>
        <family val="2"/>
      </rPr>
      <t>7. Разходи за мрежата</t>
    </r>
    <r>
      <rPr>
        <sz val="10"/>
        <rFont val="Arial"/>
        <family val="2"/>
      </rPr>
      <t xml:space="preserve"> / Unit costs used along with equipment volumes from </t>
    </r>
    <r>
      <rPr>
        <b/>
        <sz val="10"/>
        <rFont val="Arial"/>
        <family val="2"/>
      </rPr>
      <t xml:space="preserve">6. Network design </t>
    </r>
    <r>
      <rPr>
        <sz val="10"/>
        <rFont val="Arial"/>
        <family val="2"/>
      </rPr>
      <t>to derive total costs in</t>
    </r>
    <r>
      <rPr>
        <b/>
        <sz val="10"/>
        <rFont val="Arial"/>
        <family val="2"/>
      </rPr>
      <t xml:space="preserve"> 7. Network costs</t>
    </r>
  </si>
  <si>
    <t xml:space="preserve"> Капиталови и оперативни разходи за мрежовите елементи – възможни набори от данни / Network element capex and opex - inputs</t>
  </si>
  <si>
    <t>Капиталови и оперативни разходи за мрежовите елементи – обобщение / Network element capex and opex - summary</t>
  </si>
  <si>
    <t>Капиталови и оперативни разходи за преносните съоръжения / Transmission equipment capex and opex</t>
  </si>
  <si>
    <t>Обобщение на изменението в разходите – мрежови елементи (комутация) / Summary cost evolution - network elements (switching)</t>
  </si>
  <si>
    <t>Обобщение на изменението в разходите - преносно оборудване / Summary cost evolution - transmission equipment</t>
  </si>
  <si>
    <t>Получаване на съотношения, за да се използват при разпределението на непреките и общи разходи /Produce ratios to be used in the allocation of indirect and common costs</t>
  </si>
  <si>
    <t>Непреки разходи / Indirect costs</t>
  </si>
  <si>
    <t>Непреки разходи (напр. разходи, различни от тези, които могат да бъдат отнесени директно към мрежовите активи) /Indirect costs (i.e. costs other than those directly associated with network assets)</t>
  </si>
  <si>
    <t xml:space="preserve"> Дизайн на мрежата / Network design </t>
  </si>
  <si>
    <t>Определяне на броя за всяка категория активи, необходими за всяка година /Determine the number of each asset category required for each year</t>
  </si>
  <si>
    <t>Изчисляване на капацитета и изискванията за използването на всички активи  / Compute capacity and utilisation requirements of all assets</t>
  </si>
  <si>
    <r>
      <t xml:space="preserve">Брой на възлите от </t>
    </r>
    <r>
      <rPr>
        <b/>
        <sz val="10"/>
        <rFont val="Arial"/>
        <family val="2"/>
      </rPr>
      <t>3. Параметри за проектиране на мрежата</t>
    </r>
    <r>
      <rPr>
        <sz val="10"/>
        <rFont val="Arial"/>
        <family val="2"/>
      </rPr>
      <t xml:space="preserve"> / Number of nodes from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3. Network design paramaters</t>
    </r>
  </si>
  <si>
    <r>
      <t xml:space="preserve">Необходимият брой на всеки актив, използван в </t>
    </r>
    <r>
      <rPr>
        <b/>
        <sz val="10"/>
        <rFont val="Arial"/>
        <family val="2"/>
      </rPr>
      <t>7. Разходи за мрежата</t>
    </r>
    <r>
      <rPr>
        <sz val="10"/>
        <rFont val="Arial"/>
        <family val="2"/>
      </rPr>
      <t xml:space="preserve"> / Numbers of each asset used in</t>
    </r>
    <r>
      <rPr>
        <b/>
        <i/>
        <sz val="10"/>
        <rFont val="Arial"/>
        <family val="2"/>
      </rPr>
      <t xml:space="preserve"> 7. Network costs</t>
    </r>
  </si>
  <si>
    <t>Абонати / Subscribers</t>
  </si>
  <si>
    <t>Erlang  за часа на най-голямо натоварване по услуги / Busy Hour Erlang by service</t>
  </si>
  <si>
    <t>Опити за повиквания в часа на най-голямо натоварване по услуги  / Busy Hour Call Attempts by service</t>
  </si>
  <si>
    <t>Mbps в часа на най-голямо натоварване по услуги / Busy Hour Mbps by service</t>
  </si>
  <si>
    <t>Изисквания за капацитет по мрежови елементи / Capacity requirement by network element</t>
  </si>
  <si>
    <t>Проектиране на увеличен капацитет за покриване на необходимия експлоатационен капацитет /Design capacity mark-up to provide required operational capacity</t>
  </si>
  <si>
    <t>Необходим проектен капацитет по мрежови елементи /Design capacity requirement by network element</t>
  </si>
  <si>
    <t>Брой на възлите /Number of nodes</t>
  </si>
  <si>
    <t>Необходими мрежови елементи (за цялата мрежа) /Required network elements (whole network)</t>
  </si>
  <si>
    <t>Параметри на преносните линии / Transmission links parameters</t>
  </si>
  <si>
    <t>Необходими преносни съоръжения по линии /Required transmission equipment by links</t>
  </si>
  <si>
    <t>Разходи за съоръженията (капиталови, инсталационни, оперативни и общо) за всички категории активи и за всички години / Equipment costs (capital, installation, operating and total) for all asset categories and all years</t>
  </si>
  <si>
    <t xml:space="preserve">Капиталови разходи на годишна основа, използвайки формулата за амортизация / Annualisation of capex using depreciation formula.   </t>
  </si>
  <si>
    <t>Събиране на видовете разходи, за да се получат годишни разходи общо по категория на актива / Summation of cost types to derive total annual costs per asset category.</t>
  </si>
  <si>
    <r>
      <t xml:space="preserve">Данни за разходите и разходните тенденции, получени от лист </t>
    </r>
    <r>
      <rPr>
        <b/>
        <sz val="10"/>
        <rFont val="Arial"/>
        <family val="2"/>
      </rPr>
      <t>4. Единични инвестиционни и текущи оперативни разходи</t>
    </r>
    <r>
      <rPr>
        <sz val="10"/>
        <rFont val="Arial"/>
        <family val="2"/>
      </rPr>
      <t xml:space="preserve"> / Cost and cost trend data derived from </t>
    </r>
    <r>
      <rPr>
        <b/>
        <i/>
        <sz val="10"/>
        <rFont val="Arial"/>
        <family val="2"/>
      </rPr>
      <t>4. Unit investment and opex</t>
    </r>
  </si>
  <si>
    <r>
      <t xml:space="preserve">Брой на необходимите активи, взети от </t>
    </r>
    <r>
      <rPr>
        <b/>
        <sz val="10"/>
        <rFont val="Arial"/>
        <family val="2"/>
      </rPr>
      <t xml:space="preserve">6. Дизайн на мрежата </t>
    </r>
    <r>
      <rPr>
        <sz val="10"/>
        <rFont val="Arial"/>
        <family val="2"/>
      </rPr>
      <t xml:space="preserve">/Numbers of assets required taken from </t>
    </r>
    <r>
      <rPr>
        <b/>
        <sz val="10"/>
        <rFont val="Arial"/>
        <family val="2"/>
      </rPr>
      <t>6. Network design</t>
    </r>
  </si>
  <si>
    <r>
      <t xml:space="preserve">Годишните разходи по категория на актива са пренесени към лист </t>
    </r>
    <r>
      <rPr>
        <b/>
        <sz val="10"/>
        <rFont val="Arial"/>
        <family val="2"/>
      </rPr>
      <t xml:space="preserve">9. Остойностяване на услугите </t>
    </r>
    <r>
      <rPr>
        <sz val="10"/>
        <rFont val="Arial"/>
        <family val="2"/>
      </rPr>
      <t xml:space="preserve">/ Annual costs per asset category transferred to </t>
    </r>
    <r>
      <rPr>
        <b/>
        <i/>
        <sz val="10"/>
        <rFont val="Arial"/>
        <family val="2"/>
      </rPr>
      <t>9. Service costing</t>
    </r>
  </si>
  <si>
    <t>Разходи за мрежата / Network costs</t>
  </si>
  <si>
    <t>Разходи за съоръженията (капиталови, инсталационни, оперативни и общо) за всички категории активи и за всички години / Equipment costs (investment, installation, annual capital and operating and total annual costs) for all years</t>
  </si>
  <si>
    <t>Икономически разходи за мрежови елементи (капиталови и текущи оперативни разходи на годишна основа) / Network elements economic costs (annual capex and opex)</t>
  </si>
  <si>
    <t>Икономически разходи за преносни съоръжения (капиталови и текущи оперативни разходи на годишна основа) по линии / Transmission equipment economic costs (annual capex and opex) by links</t>
  </si>
  <si>
    <t>Общо годишни разходи за преносните линии / Total annual costs of transmission links</t>
  </si>
  <si>
    <t>Осигуряване на матрица за превръщане на разходите за мрежов елемент в разходи за услуга / Provide the matrix to convert costs per network element into costs per service</t>
  </si>
  <si>
    <r>
      <t xml:space="preserve">Mbps, взети от лист 6. Дизайн на мрежата/Mbps taken from </t>
    </r>
    <r>
      <rPr>
        <b/>
        <i/>
        <sz val="10"/>
        <rFont val="Arial"/>
        <family val="2"/>
      </rPr>
      <t>6. Network design</t>
    </r>
  </si>
  <si>
    <r>
      <t xml:space="preserve">Относителното използване на всеки мрежови елемент от всяка услуга, взето от лист </t>
    </r>
    <r>
      <rPr>
        <b/>
        <sz val="10"/>
        <rFont val="Arial"/>
        <family val="2"/>
      </rPr>
      <t xml:space="preserve">3. Параметри за проектиране на мрежата </t>
    </r>
    <r>
      <rPr>
        <sz val="10"/>
        <rFont val="Arial"/>
        <family val="2"/>
      </rPr>
      <t xml:space="preserve">/ Relative usage of each network element by each service taken from </t>
    </r>
    <r>
      <rPr>
        <b/>
        <i/>
        <sz val="10"/>
        <rFont val="Arial"/>
        <family val="2"/>
      </rPr>
      <t>3. Network design parameters</t>
    </r>
  </si>
  <si>
    <r>
      <t xml:space="preserve">Таблицата с маршрутизиращите фактори се използва за получаване на LRIC в лист </t>
    </r>
    <r>
      <rPr>
        <b/>
        <sz val="10"/>
        <rFont val="Arial"/>
        <family val="2"/>
      </rPr>
      <t>9. Остойностяване на услугите</t>
    </r>
    <r>
      <rPr>
        <sz val="10"/>
        <rFont val="Arial"/>
        <family val="2"/>
      </rPr>
      <t xml:space="preserve"> / Routing factor matrix used to derive service LRIC in </t>
    </r>
    <r>
      <rPr>
        <b/>
        <i/>
        <sz val="10"/>
        <rFont val="Arial"/>
        <family val="2"/>
      </rPr>
      <t>9. Service costing</t>
    </r>
  </si>
  <si>
    <t>Маршрутизиращи фактори / Routing factors</t>
  </si>
  <si>
    <t>Маршрутизиращи фактори – мрежови елементи + преносни линии / Routing factors - network elements + transmission links</t>
  </si>
  <si>
    <t>Използване на мрежовите елементи / Network element usage</t>
  </si>
  <si>
    <t>Остойностяване на услугите / Service costing</t>
  </si>
  <si>
    <t>Изчисления за остойностяване на услугите за всички години / Service costing calculations for all years</t>
  </si>
  <si>
    <t>Разпределение на разходите за съоръжения по услуги, използвайки маршрутизиращите фактори / Allocation of equipment costs by service using routing factors</t>
  </si>
  <si>
    <r>
      <t xml:space="preserve">Разходите по услуга, пренесени към лист 11. Разход на единица услуга, за включване към надбавките / Costs per service transferred to </t>
    </r>
    <r>
      <rPr>
        <b/>
        <i/>
        <sz val="10"/>
        <rFont val="Arial"/>
        <family val="2"/>
      </rPr>
      <t>11. Service unit costing</t>
    </r>
    <r>
      <rPr>
        <sz val="10"/>
        <rFont val="Arial"/>
        <family val="2"/>
      </rPr>
      <t xml:space="preserve"> for inclusion of mark-ups.</t>
    </r>
  </si>
  <si>
    <r>
      <t xml:space="preserve">Обеми на трафика от лист </t>
    </r>
    <r>
      <rPr>
        <b/>
        <sz val="10"/>
        <rFont val="Arial"/>
        <family val="2"/>
      </rPr>
      <t>2. Трафик</t>
    </r>
    <r>
      <rPr>
        <sz val="10"/>
        <rFont val="Arial"/>
        <family val="2"/>
      </rPr>
      <t xml:space="preserve"> / Traffic volumes from </t>
    </r>
    <r>
      <rPr>
        <b/>
        <i/>
        <sz val="10"/>
        <rFont val="Arial"/>
        <family val="2"/>
      </rPr>
      <t>2. Traffic</t>
    </r>
  </si>
  <si>
    <r>
      <t xml:space="preserve">Общо разходи за мрежовите елементи от лист </t>
    </r>
    <r>
      <rPr>
        <b/>
        <sz val="10"/>
        <rFont val="Arial"/>
        <family val="2"/>
      </rPr>
      <t>7. Разходи за мрежата</t>
    </r>
    <r>
      <rPr>
        <sz val="10"/>
        <rFont val="Arial"/>
        <family val="2"/>
      </rPr>
      <t xml:space="preserve"> / Total costs of network elements from </t>
    </r>
    <r>
      <rPr>
        <b/>
        <i/>
        <sz val="10"/>
        <rFont val="Arial"/>
        <family val="2"/>
      </rPr>
      <t>7. Network costs</t>
    </r>
  </si>
  <si>
    <t xml:space="preserve">Разходи за мрежата, разделени по услуги / Network cost split by service </t>
  </si>
  <si>
    <t>Определяне на съответните надбавки за непреките разходи за мрежата и общите разходи / Identify the relevant mark-ups for indirect network and common costs</t>
  </si>
  <si>
    <t>Скала на надбавките за общите разходи / Scale of the common cost mark-ups</t>
  </si>
  <si>
    <r>
      <t xml:space="preserve">Изчисляване на непреките разходи за мрежата и общите разходи от счетоводните данни в лист </t>
    </r>
    <r>
      <rPr>
        <b/>
        <sz val="10"/>
        <rFont val="Arial"/>
        <family val="2"/>
      </rPr>
      <t>5. Непреки разходи</t>
    </r>
    <r>
      <rPr>
        <sz val="10"/>
        <rFont val="Arial"/>
        <family val="2"/>
      </rPr>
      <t xml:space="preserve"> / Compute indirect network costs and common costs from accounting cost data in sheet </t>
    </r>
    <r>
      <rPr>
        <b/>
        <i/>
        <sz val="10"/>
        <rFont val="Arial"/>
        <family val="2"/>
      </rPr>
      <t>5. Indirect costs</t>
    </r>
  </si>
  <si>
    <t xml:space="preserve">Непреки мрежови и общи разходи / Indirect network &amp; common cost </t>
  </si>
  <si>
    <t xml:space="preserve">Надбавки за възвръщане на непреките мрежови и общите разходи /Mark-ups to recover indirect network and common costs </t>
  </si>
  <si>
    <t>Надбавки / Mark ups</t>
  </si>
  <si>
    <t>Изчисляване на LRIC + надбавките за всяка услуга / Calculate LRIC+ mark-up for each service</t>
  </si>
  <si>
    <t>Надбавка LRIC+ на единица, чист LRIC на единица / Unit LRIC+markup, unit pure LRIC</t>
  </si>
  <si>
    <r>
      <t xml:space="preserve">Разходи за мрежата по услуги, взети от лист </t>
    </r>
    <r>
      <rPr>
        <b/>
        <sz val="10"/>
        <rFont val="Arial"/>
        <family val="2"/>
      </rPr>
      <t>9. Остойностяване на услугите</t>
    </r>
    <r>
      <rPr>
        <sz val="10"/>
        <rFont val="Arial"/>
        <family val="2"/>
      </rPr>
      <t xml:space="preserve"> / Network costs by service taken from </t>
    </r>
    <r>
      <rPr>
        <b/>
        <i/>
        <sz val="10"/>
        <rFont val="Arial"/>
        <family val="2"/>
      </rPr>
      <t>9. Service costing</t>
    </r>
  </si>
  <si>
    <t>LRIC за мрежата и надбавки по услуги / Network LRIC and mark-ups by service</t>
  </si>
  <si>
    <t>Чист LRIC / Pure LRIC</t>
  </si>
  <si>
    <t>Разходи за единица услуга / Service unit costing</t>
  </si>
  <si>
    <t xml:space="preserve">Note:  Всички резултати са фиктивни, тъй като публичната версия на модела съдържа фиктивни данни / All outcomes are fictitious as this public version of the model contains dummy data. </t>
  </si>
  <si>
    <r>
      <t xml:space="preserve">Резултати за текущия казус за чувствителност, взети от лист </t>
    </r>
    <r>
      <rPr>
        <b/>
        <sz val="10"/>
        <rFont val="Arial"/>
        <family val="2"/>
      </rPr>
      <t xml:space="preserve">11. Разходи на единица услуга </t>
    </r>
    <r>
      <rPr>
        <sz val="10"/>
        <rFont val="Arial"/>
        <family val="2"/>
      </rPr>
      <t xml:space="preserve">/ Results of current sensitivity case taken from </t>
    </r>
    <r>
      <rPr>
        <b/>
        <sz val="10"/>
        <rFont val="Arial"/>
        <family val="2"/>
      </rPr>
      <t>11. Service unit costing</t>
    </r>
  </si>
  <si>
    <t>C.  Основни файлове / Masterfiles</t>
  </si>
  <si>
    <t>A.  Структура на модела / Model Design</t>
  </si>
  <si>
    <r>
      <t xml:space="preserve">Обемите трафик комбинирани с </t>
    </r>
    <r>
      <rPr>
        <b/>
        <sz val="10"/>
        <rFont val="Arial"/>
        <family val="2"/>
      </rPr>
      <t>3. Параметри за проектиране на мрежата</t>
    </r>
    <r>
      <rPr>
        <sz val="10"/>
        <rFont val="Arial"/>
        <family val="2"/>
      </rPr>
      <t xml:space="preserve"> за да се получи  </t>
    </r>
    <r>
      <rPr>
        <b/>
        <sz val="10"/>
        <rFont val="Arial"/>
        <family val="2"/>
      </rPr>
      <t xml:space="preserve">6. Дизайн на мрежата </t>
    </r>
    <r>
      <rPr>
        <sz val="10"/>
        <rFont val="Arial"/>
        <family val="2"/>
      </rPr>
      <t xml:space="preserve">/ Traffic volumes combine with </t>
    </r>
    <r>
      <rPr>
        <b/>
        <sz val="10"/>
        <rFont val="Arial"/>
        <family val="2"/>
      </rPr>
      <t>3. Network design parameters</t>
    </r>
    <r>
      <rPr>
        <sz val="10"/>
        <rFont val="Arial"/>
        <family val="2"/>
      </rPr>
      <t xml:space="preserve"> to produce</t>
    </r>
    <r>
      <rPr>
        <b/>
        <sz val="10"/>
        <rFont val="Arial"/>
        <family val="2"/>
      </rPr>
      <t xml:space="preserve"> 6. Network design</t>
    </r>
    <r>
      <rPr>
        <sz val="10"/>
        <rFont val="Arial"/>
        <family val="2"/>
      </rPr>
      <t xml:space="preserve"> </t>
    </r>
  </si>
  <si>
    <t>value paste from row 35 under Base case scenario</t>
  </si>
  <si>
    <t>value paste from row 35 under Sensitivity scenario</t>
  </si>
  <si>
    <t>D. Графики / Graphs</t>
  </si>
  <si>
    <t>Анализ на чувствителността / Key results</t>
  </si>
  <si>
    <r>
      <t>Данни от от</t>
    </r>
    <r>
      <rPr>
        <b/>
        <sz val="10"/>
        <rFont val="Arial"/>
        <family val="2"/>
      </rPr>
      <t xml:space="preserve"> B. Обзорен панел</t>
    </r>
    <r>
      <rPr>
        <sz val="10"/>
        <rFont val="Arial"/>
        <family val="2"/>
      </rPr>
      <t xml:space="preserve"> / Data from </t>
    </r>
    <r>
      <rPr>
        <b/>
        <i/>
        <sz val="10"/>
        <rFont val="Arial"/>
        <family val="2"/>
      </rPr>
      <t xml:space="preserve">B. Dashboard </t>
    </r>
  </si>
  <si>
    <t>Разходи за покупка на активи, икономически живот на активите и инсталационни разходи / Data for purchase price per unit, economic lifetime and capitalised costs of installation</t>
  </si>
  <si>
    <t>Комисия</t>
  </si>
  <si>
    <t>за регулиране</t>
  </si>
  <si>
    <t>на съобщенията</t>
  </si>
  <si>
    <t>Версия - 12.03.2016 г.</t>
  </si>
</sst>
</file>

<file path=xl/styles.xml><?xml version="1.0" encoding="utf-8"?>
<styleSheet xmlns="http://schemas.openxmlformats.org/spreadsheetml/2006/main">
  <numFmts count="3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\£#,##0.00_);\(\£#,##0.00\);\ \-\-\-_)"/>
    <numFmt numFmtId="166" formatCode="#,##0_);\(#,##0\);\ \-\-\-_)"/>
    <numFmt numFmtId="167" formatCode="General_)"/>
    <numFmt numFmtId="168" formatCode="#,##0.0_x_);\(#,##0.0_x\);\ \-\-\-_)"/>
    <numFmt numFmtId="169" formatCode="#,##0.00_);\(#,##0.00\);\ \-\-\-_)"/>
    <numFmt numFmtId="170" formatCode="#,##0.0\x_)_%;\(#,##0.0\x\)_%;\ &quot;NM&quot;_x_%_)"/>
    <numFmt numFmtId="171" formatCode="&quot;Case&quot;\ 0"/>
    <numFmt numFmtId="172" formatCode=";;;"/>
    <numFmt numFmtId="173" formatCode="#,##0.0_x_%_);\(#,##0.0\)_x_%;\ &quot;NM&quot;_x_%_)"/>
    <numFmt numFmtId="174" formatCode="0%;[Red]\-0%"/>
    <numFmt numFmtId="175" formatCode="#,##0.0_);\(#,##0.0\);\ \-\-\-_)"/>
    <numFmt numFmtId="176" formatCode="0.00%_);\(0.00%\);\ \-\-\-_)"/>
    <numFmt numFmtId="177" formatCode="0.000%_);\(0.000%\);\ \-\-\-_)"/>
    <numFmt numFmtId="178" formatCode="0.00%_x_);\(0.00%\)_x;\ &quot;NM&quot;_x_%_)"/>
    <numFmt numFmtId="179" formatCode="0.00%_x_);\(0.00%\)_x;\ \-\-\-_x_%_)"/>
    <numFmt numFmtId="180" formatCode="\£#,##0.00_);\(\£#,##0.00\)"/>
    <numFmt numFmtId="181" formatCode="\£#,##0_);\(\£#,##0\);\ \-\-\-_)"/>
    <numFmt numFmtId="182" formatCode="\£#,##0.00_x_%_);\(\£#,##0.00\)_x_%;\ \-\-\-_x_%_)"/>
    <numFmt numFmtId="183" formatCode="#,##0.00_x_%_);\(#,##0.00\)_x_%;\ \-\-\-_x_%_)"/>
    <numFmt numFmtId="184" formatCode="0.00%;[Red]\-0.00%"/>
    <numFmt numFmtId="185" formatCode="#,##0,\ ;[Red]\(#,##0,\);\-"/>
    <numFmt numFmtId="186" formatCode="0\ \x"/>
    <numFmt numFmtId="187" formatCode="0.0"/>
    <numFmt numFmtId="188" formatCode="0.E+00"/>
    <numFmt numFmtId="189" formatCode="_-* #,##0_-;\-* #,##0_-;_-* &quot;-&quot;??_-;_-@_-"/>
    <numFmt numFmtId="190" formatCode="0.0%"/>
    <numFmt numFmtId="191" formatCode="#,##0_ ;\-#,##0\ "/>
    <numFmt numFmtId="192" formatCode="0.000"/>
    <numFmt numFmtId="193" formatCode="_(* #,##0_);_(* \(#,##0\);_(* &quot;-&quot;??_);_(@_)"/>
    <numFmt numFmtId="194" formatCode="0.000000"/>
    <numFmt numFmtId="195" formatCode="0.000000000"/>
    <numFmt numFmtId="196" formatCode="0.000%"/>
    <numFmt numFmtId="197" formatCode="0.0000000"/>
    <numFmt numFmtId="198" formatCode="0.0000"/>
    <numFmt numFmtId="199" formatCode="#,##0.0"/>
  </numFmts>
  <fonts count="87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Helv"/>
    </font>
    <font>
      <b/>
      <sz val="11"/>
      <name val="Arial"/>
      <family val="2"/>
    </font>
    <font>
      <sz val="10"/>
      <color indexed="10"/>
      <name val="Times New Roman"/>
      <family val="1"/>
    </font>
    <font>
      <b/>
      <sz val="11"/>
      <color indexed="12"/>
      <name val="MS Serif"/>
      <family val="1"/>
    </font>
    <font>
      <sz val="11"/>
      <color indexed="12"/>
      <name val="MS Serif"/>
      <family val="1"/>
    </font>
    <font>
      <sz val="8"/>
      <color indexed="12"/>
      <name val="Arial"/>
      <family val="2"/>
    </font>
    <font>
      <sz val="11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8"/>
      <name val="Arial"/>
      <family val="2"/>
    </font>
    <font>
      <sz val="10"/>
      <color indexed="8"/>
      <name val="Helvetica"/>
      <family val="2"/>
    </font>
    <font>
      <sz val="12"/>
      <name val="Tms Rmn"/>
    </font>
    <font>
      <sz val="7"/>
      <name val="Palatino"/>
      <family val="1"/>
    </font>
    <font>
      <sz val="8"/>
      <color indexed="17"/>
      <name val="Arial"/>
      <family val="2"/>
    </font>
    <font>
      <sz val="6"/>
      <color indexed="16"/>
      <name val="Palatino"/>
      <family val="1"/>
    </font>
    <font>
      <b/>
      <i/>
      <sz val="10"/>
      <color indexed="8"/>
      <name val="Arial"/>
      <family val="2"/>
    </font>
    <font>
      <sz val="8"/>
      <name val="Helv"/>
    </font>
    <font>
      <sz val="10"/>
      <color indexed="12"/>
      <name val="Times New Roman"/>
      <family val="1"/>
    </font>
    <font>
      <sz val="11"/>
      <color indexed="20"/>
      <name val="Arial"/>
      <family val="2"/>
    </font>
    <font>
      <sz val="10"/>
      <color indexed="18"/>
      <name val="Helv"/>
    </font>
    <font>
      <b/>
      <sz val="18"/>
      <name val="Times New Roman"/>
      <family val="1"/>
    </font>
    <font>
      <i/>
      <sz val="10"/>
      <color indexed="16"/>
      <name val="Times New Roman"/>
      <family val="1"/>
    </font>
    <font>
      <b/>
      <i/>
      <sz val="16"/>
      <name val="Helv"/>
    </font>
    <font>
      <i/>
      <sz val="9"/>
      <color indexed="12"/>
      <name val="Helv"/>
    </font>
    <font>
      <sz val="10"/>
      <color indexed="16"/>
      <name val="Helvetica-Black"/>
    </font>
    <font>
      <sz val="10"/>
      <name val="Arial Narrow"/>
      <family val="2"/>
    </font>
    <font>
      <sz val="8"/>
      <color indexed="20"/>
      <name val="Arial"/>
      <family val="2"/>
    </font>
    <font>
      <sz val="8"/>
      <color indexed="10"/>
      <name val="Arial"/>
      <family val="2"/>
    </font>
    <font>
      <b/>
      <sz val="11"/>
      <color indexed="12"/>
      <name val="Arial"/>
      <family val="2"/>
    </font>
    <font>
      <b/>
      <sz val="14"/>
      <name val="Times New Roman"/>
      <family val="1"/>
    </font>
    <font>
      <sz val="10"/>
      <color indexed="8"/>
      <name val="MS Sans Serif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10"/>
      <name val="Arial"/>
      <family val="2"/>
    </font>
    <font>
      <b/>
      <sz val="7"/>
      <color indexed="12"/>
      <name val="Arial"/>
      <family val="2"/>
    </font>
    <font>
      <sz val="12"/>
      <name val="宋体"/>
      <charset val="134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b/>
      <sz val="20"/>
      <name val="Arial"/>
      <family val="2"/>
    </font>
    <font>
      <b/>
      <sz val="10"/>
      <color indexed="63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2"/>
      <color indexed="10"/>
      <name val="Arial"/>
      <family val="2"/>
    </font>
    <font>
      <b/>
      <sz val="12"/>
      <name val="Arial"/>
      <family val="2"/>
    </font>
    <font>
      <sz val="10"/>
      <name val="Helvetica"/>
      <family val="2"/>
    </font>
    <font>
      <b/>
      <sz val="12"/>
      <color indexed="10"/>
      <name val="Arial"/>
      <family val="2"/>
    </font>
    <font>
      <b/>
      <sz val="10"/>
      <color indexed="10"/>
      <name val="Arial"/>
      <family val="2"/>
    </font>
    <font>
      <i/>
      <sz val="10"/>
      <name val="Arial"/>
      <family val="2"/>
    </font>
    <font>
      <sz val="10"/>
      <color indexed="9"/>
      <name val="Arial"/>
      <family val="2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63"/>
      <name val="Arial"/>
      <family val="2"/>
    </font>
    <font>
      <sz val="9"/>
      <color indexed="8"/>
      <name val="Verdana"/>
      <family val="2"/>
    </font>
    <font>
      <b/>
      <sz val="9"/>
      <name val="Arial"/>
      <family val="2"/>
    </font>
    <font>
      <sz val="10"/>
      <name val="Arial Unicode MS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8"/>
      <name val="Arial"/>
      <family val="2"/>
    </font>
    <font>
      <b/>
      <i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sz val="14"/>
      <color theme="0"/>
      <name val="Arial"/>
      <family val="2"/>
    </font>
    <font>
      <b/>
      <sz val="14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gray0625">
        <fgColor indexed="15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1"/>
        <bgColor indexed="11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499984740745262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/>
      <top/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67">
    <xf numFmtId="0" fontId="0" fillId="0" borderId="0"/>
    <xf numFmtId="0" fontId="79" fillId="0" borderId="0" applyNumberFormat="0" applyAlignment="0"/>
    <xf numFmtId="0" fontId="4" fillId="2" borderId="1">
      <alignment horizontal="center" vertical="center"/>
    </xf>
    <xf numFmtId="0" fontId="4" fillId="3" borderId="0"/>
    <xf numFmtId="0" fontId="5" fillId="0" borderId="2" applyNumberFormat="0" applyFill="0" applyAlignment="0" applyProtection="0"/>
    <xf numFmtId="0" fontId="6" fillId="4" borderId="3">
      <alignment horizontal="center" vertical="center"/>
      <protection locked="0"/>
    </xf>
    <xf numFmtId="0" fontId="7" fillId="5" borderId="0"/>
    <xf numFmtId="165" fontId="8" fillId="0" borderId="0" applyNumberFormat="0" applyFill="0" applyBorder="0" applyAlignment="0" applyProtection="0"/>
    <xf numFmtId="0" fontId="9" fillId="6" borderId="1">
      <alignment horizontal="center" vertical="center"/>
    </xf>
    <xf numFmtId="0" fontId="10" fillId="7" borderId="4" applyNumberFormat="0" applyProtection="0">
      <alignment horizontal="center" vertical="center" wrapText="1"/>
    </xf>
    <xf numFmtId="0" fontId="10" fillId="7" borderId="0" applyNumberFormat="0" applyBorder="0" applyProtection="0">
      <alignment horizontal="centerContinuous" vertical="center"/>
    </xf>
    <xf numFmtId="0" fontId="11" fillId="0" borderId="5" applyNumberFormat="0" applyFont="0" applyFill="0" applyAlignment="0" applyProtection="0">
      <alignment horizontal="left"/>
    </xf>
    <xf numFmtId="164" fontId="1" fillId="0" borderId="0" applyFont="0" applyFill="0" applyBorder="0" applyAlignment="0" applyProtection="0"/>
    <xf numFmtId="166" fontId="12" fillId="0" borderId="0" applyFont="0" applyFill="0" applyBorder="0" applyAlignment="0" applyProtection="0">
      <alignment horizontal="right"/>
    </xf>
    <xf numFmtId="165" fontId="12" fillId="0" borderId="0" applyFont="0" applyFill="0" applyBorder="0" applyAlignment="0" applyProtection="0">
      <alignment horizontal="right"/>
    </xf>
    <xf numFmtId="167" fontId="12" fillId="0" borderId="0" applyFont="0" applyFill="0" applyBorder="0" applyAlignment="0" applyProtection="0">
      <alignment horizontal="right"/>
    </xf>
    <xf numFmtId="168" fontId="12" fillId="0" borderId="3"/>
    <xf numFmtId="15" fontId="13" fillId="0" borderId="0" applyFont="0" applyFill="0" applyBorder="0" applyAlignment="0" applyProtection="0">
      <protection locked="0"/>
    </xf>
    <xf numFmtId="169" fontId="12" fillId="0" borderId="0" applyFont="0" applyFill="0" applyBorder="0" applyAlignment="0" applyProtection="0"/>
    <xf numFmtId="15" fontId="13" fillId="0" borderId="0">
      <protection locked="0"/>
    </xf>
    <xf numFmtId="170" fontId="12" fillId="0" borderId="6" applyNumberFormat="0" applyFont="0" applyFill="0" applyAlignment="0" applyProtection="0"/>
    <xf numFmtId="0" fontId="14" fillId="0" borderId="0" applyNumberFormat="0" applyFont="0" applyFill="0" applyBorder="0" applyAlignment="0">
      <protection locked="0"/>
    </xf>
    <xf numFmtId="166" fontId="12" fillId="0" borderId="0"/>
    <xf numFmtId="0" fontId="15" fillId="0" borderId="0" applyFill="0" applyBorder="0" applyProtection="0">
      <alignment horizontal="left"/>
    </xf>
    <xf numFmtId="0" fontId="4" fillId="3" borderId="1">
      <alignment horizontal="center" vertical="center"/>
    </xf>
    <xf numFmtId="0" fontId="4" fillId="8" borderId="0"/>
    <xf numFmtId="0" fontId="16" fillId="0" borderId="0" applyNumberFormat="0" applyFill="0" applyBorder="0" applyAlignment="0" applyProtection="0">
      <alignment horizontal="left"/>
    </xf>
    <xf numFmtId="38" fontId="12" fillId="3" borderId="0" applyNumberFormat="0" applyBorder="0" applyAlignment="0" applyProtection="0"/>
    <xf numFmtId="171" fontId="12" fillId="0" borderId="0" applyFont="0" applyFill="0" applyBorder="0" applyAlignment="0" applyProtection="0">
      <alignment horizontal="right"/>
    </xf>
    <xf numFmtId="0" fontId="17" fillId="0" borderId="0" applyProtection="0">
      <alignment horizontal="right"/>
    </xf>
    <xf numFmtId="1" fontId="18" fillId="1" borderId="0" applyAlignment="0" applyProtection="0">
      <protection locked="0"/>
    </xf>
    <xf numFmtId="172" fontId="19" fillId="0" borderId="0"/>
    <xf numFmtId="0" fontId="5" fillId="0" borderId="0" applyNumberFormat="0" applyFill="0" applyBorder="0" applyAlignment="0" applyProtection="0"/>
    <xf numFmtId="10" fontId="12" fillId="9" borderId="3" applyNumberFormat="0" applyBorder="0" applyAlignment="0" applyProtection="0"/>
    <xf numFmtId="0" fontId="20" fillId="0" borderId="0" applyNumberFormat="0" applyFill="0" applyBorder="0" applyAlignment="0" applyProtection="0"/>
    <xf numFmtId="0" fontId="21" fillId="0" borderId="3">
      <alignment horizontal="center"/>
    </xf>
    <xf numFmtId="0" fontId="22" fillId="0" borderId="0" applyNumberFormat="0" applyFill="0" applyBorder="0" applyAlignment="0" applyProtection="0"/>
    <xf numFmtId="0" fontId="23" fillId="0" borderId="0" applyNumberFormat="0" applyFill="0" applyBorder="0" applyProtection="0">
      <alignment horizontal="left" vertical="center"/>
    </xf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9" fillId="0" borderId="0"/>
    <xf numFmtId="173" fontId="19" fillId="0" borderId="0">
      <alignment horizontal="right"/>
    </xf>
    <xf numFmtId="0" fontId="24" fillId="0" borderId="0" applyNumberFormat="0" applyFill="0" applyBorder="0" applyProtection="0">
      <alignment horizontal="left"/>
    </xf>
    <xf numFmtId="166" fontId="25" fillId="0" borderId="0"/>
    <xf numFmtId="0" fontId="52" fillId="0" borderId="0"/>
    <xf numFmtId="0" fontId="13" fillId="0" borderId="0" applyNumberFormat="0" applyFill="0" applyBorder="0" applyAlignment="0" applyProtection="0">
      <protection locked="0"/>
    </xf>
    <xf numFmtId="0" fontId="61" fillId="0" borderId="0" applyNumberFormat="0" applyFill="0" applyBorder="0" applyAlignment="0" applyProtection="0">
      <protection locked="0"/>
    </xf>
    <xf numFmtId="0" fontId="3" fillId="0" borderId="0"/>
    <xf numFmtId="0" fontId="1" fillId="0" borderId="0"/>
    <xf numFmtId="37" fontId="1" fillId="0" borderId="0">
      <alignment horizontal="left"/>
    </xf>
    <xf numFmtId="0" fontId="9" fillId="6" borderId="0">
      <alignment horizontal="center" vertical="center"/>
    </xf>
    <xf numFmtId="38" fontId="11" fillId="0" borderId="7" applyFont="0" applyFill="0" applyBorder="0" applyAlignment="0" applyProtection="0"/>
    <xf numFmtId="175" fontId="19" fillId="0" borderId="0"/>
    <xf numFmtId="0" fontId="26" fillId="0" borderId="0" applyNumberFormat="0" applyAlignment="0">
      <alignment vertical="top"/>
    </xf>
    <xf numFmtId="1" fontId="27" fillId="0" borderId="0" applyProtection="0">
      <alignment horizontal="right" vertical="center"/>
    </xf>
    <xf numFmtId="9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76" fontId="2" fillId="0" borderId="0"/>
    <xf numFmtId="166" fontId="12" fillId="0" borderId="0"/>
    <xf numFmtId="177" fontId="2" fillId="0" borderId="0"/>
    <xf numFmtId="178" fontId="2" fillId="0" borderId="0"/>
    <xf numFmtId="179" fontId="2" fillId="0" borderId="0"/>
    <xf numFmtId="174" fontId="11" fillId="0" borderId="0" applyFont="0" applyFill="0" applyBorder="0" applyAlignment="0" applyProtection="0"/>
    <xf numFmtId="180" fontId="28" fillId="0" borderId="0" applyFont="0" applyFill="0" applyBorder="0" applyAlignment="0" applyProtection="0"/>
    <xf numFmtId="181" fontId="2" fillId="0" borderId="0"/>
    <xf numFmtId="166" fontId="2" fillId="0" borderId="0"/>
    <xf numFmtId="165" fontId="2" fillId="0" borderId="0"/>
    <xf numFmtId="169" fontId="2" fillId="0" borderId="0"/>
    <xf numFmtId="182" fontId="2" fillId="0" borderId="0"/>
    <xf numFmtId="183" fontId="2" fillId="0" borderId="0"/>
    <xf numFmtId="166" fontId="29" fillId="0" borderId="0" applyNumberFormat="0" applyFill="0" applyBorder="0" applyAlignment="0" applyProtection="0"/>
    <xf numFmtId="165" fontId="30" fillId="0" borderId="0" applyNumberFormat="0" applyFill="0" applyBorder="0" applyAlignment="0" applyProtection="0"/>
    <xf numFmtId="0" fontId="4" fillId="6" borderId="0"/>
    <xf numFmtId="0" fontId="11" fillId="0" borderId="8" applyNumberFormat="0" applyFont="0" applyFill="0" applyAlignment="0" applyProtection="0"/>
    <xf numFmtId="0" fontId="10" fillId="7" borderId="9" applyNumberFormat="0" applyBorder="0" applyProtection="0">
      <alignment horizontal="left" wrapText="1"/>
    </xf>
    <xf numFmtId="0" fontId="10" fillId="7" borderId="0" applyNumberFormat="0" applyBorder="0" applyProtection="0">
      <alignment horizontal="left"/>
    </xf>
    <xf numFmtId="0" fontId="11" fillId="0" borderId="10" applyNumberFormat="0" applyFont="0" applyFill="0" applyAlignment="0" applyProtection="0"/>
    <xf numFmtId="0" fontId="31" fillId="6" borderId="0">
      <alignment horizontal="center" vertical="center"/>
    </xf>
    <xf numFmtId="0" fontId="32" fillId="0" borderId="0" applyNumberFormat="0" applyFill="0" applyBorder="0" applyProtection="0">
      <alignment horizontal="left" vertical="center"/>
    </xf>
    <xf numFmtId="0" fontId="14" fillId="10" borderId="3" applyNumberFormat="0" applyFont="0" applyBorder="0" applyAlignment="0" applyProtection="0"/>
    <xf numFmtId="40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0" fontId="4" fillId="6" borderId="0"/>
    <xf numFmtId="0" fontId="9" fillId="6" borderId="0">
      <alignment horizontal="left" vertical="center"/>
    </xf>
    <xf numFmtId="0" fontId="33" fillId="0" borderId="0"/>
    <xf numFmtId="0" fontId="3" fillId="0" borderId="0"/>
    <xf numFmtId="0" fontId="34" fillId="0" borderId="0" applyBorder="0" applyProtection="0">
      <alignment vertical="center"/>
    </xf>
    <xf numFmtId="170" fontId="12" fillId="0" borderId="11" applyBorder="0" applyProtection="0">
      <alignment horizontal="right" vertical="center"/>
    </xf>
    <xf numFmtId="0" fontId="35" fillId="11" borderId="0" applyBorder="0" applyProtection="0">
      <alignment horizontal="centerContinuous" vertical="center"/>
    </xf>
    <xf numFmtId="0" fontId="35" fillId="12" borderId="11" applyBorder="0" applyProtection="0">
      <alignment horizontal="centerContinuous" vertical="center"/>
    </xf>
    <xf numFmtId="0" fontId="4" fillId="3" borderId="1">
      <alignment horizontal="left" vertical="center"/>
    </xf>
    <xf numFmtId="0" fontId="4" fillId="8" borderId="0"/>
    <xf numFmtId="0" fontId="36" fillId="0" borderId="0" applyFill="0" applyBorder="0" applyProtection="0">
      <alignment horizontal="left"/>
    </xf>
    <xf numFmtId="0" fontId="15" fillId="0" borderId="12" applyFill="0" applyBorder="0" applyProtection="0">
      <alignment horizontal="left" vertical="top"/>
    </xf>
    <xf numFmtId="185" fontId="37" fillId="0" borderId="0"/>
    <xf numFmtId="0" fontId="10" fillId="7" borderId="4" applyNumberFormat="0" applyProtection="0">
      <alignment horizontal="left" vertical="center"/>
    </xf>
    <xf numFmtId="0" fontId="4" fillId="13" borderId="1">
      <alignment horizontal="left" vertical="center"/>
    </xf>
    <xf numFmtId="167" fontId="38" fillId="0" borderId="0">
      <alignment horizontal="left"/>
      <protection locked="0"/>
    </xf>
    <xf numFmtId="0" fontId="11" fillId="7" borderId="0" applyNumberFormat="0" applyBorder="0" applyProtection="0">
      <alignment horizontal="left"/>
    </xf>
    <xf numFmtId="186" fontId="12" fillId="0" borderId="11" applyBorder="0" applyProtection="0">
      <alignment horizontal="right"/>
    </xf>
    <xf numFmtId="0" fontId="4" fillId="14" borderId="3">
      <alignment horizontal="center" vertical="center"/>
    </xf>
    <xf numFmtId="186" fontId="2" fillId="0" borderId="11" applyBorder="0" applyProtection="0">
      <alignment horizontal="right"/>
    </xf>
    <xf numFmtId="0" fontId="39" fillId="0" borderId="0">
      <alignment vertical="center"/>
    </xf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</cellStyleXfs>
  <cellXfs count="578">
    <xf numFmtId="0" fontId="0" fillId="0" borderId="0" xfId="0"/>
    <xf numFmtId="0" fontId="0" fillId="6" borderId="0" xfId="0" applyFill="1"/>
    <xf numFmtId="0" fontId="44" fillId="6" borderId="0" xfId="0" applyFont="1" applyFill="1" applyBorder="1"/>
    <xf numFmtId="0" fontId="0" fillId="6" borderId="0" xfId="0" applyFill="1" applyBorder="1"/>
    <xf numFmtId="0" fontId="0" fillId="6" borderId="0" xfId="0" applyFill="1" applyBorder="1" applyAlignment="1">
      <alignment horizontal="left"/>
    </xf>
    <xf numFmtId="0" fontId="1" fillId="6" borderId="0" xfId="0" applyFont="1" applyFill="1" applyBorder="1"/>
    <xf numFmtId="0" fontId="42" fillId="6" borderId="0" xfId="45" applyFont="1" applyFill="1">
      <protection locked="0"/>
    </xf>
    <xf numFmtId="0" fontId="37" fillId="6" borderId="0" xfId="45" applyFont="1" applyFill="1">
      <protection locked="0"/>
    </xf>
    <xf numFmtId="0" fontId="47" fillId="6" borderId="0" xfId="45" applyFont="1" applyFill="1">
      <protection locked="0"/>
    </xf>
    <xf numFmtId="0" fontId="0" fillId="6" borderId="3" xfId="0" applyFill="1" applyBorder="1"/>
    <xf numFmtId="0" fontId="49" fillId="3" borderId="13" xfId="44" applyFont="1" applyFill="1" applyBorder="1" applyAlignment="1">
      <alignment horizontal="left"/>
    </xf>
    <xf numFmtId="188" fontId="37" fillId="3" borderId="3" xfId="55" applyNumberFormat="1" applyFont="1" applyFill="1" applyBorder="1" applyAlignment="1">
      <alignment horizontal="center"/>
    </xf>
    <xf numFmtId="0" fontId="37" fillId="3" borderId="13" xfId="44" applyFont="1" applyFill="1" applyBorder="1" applyAlignment="1">
      <alignment horizontal="left" wrapText="1"/>
    </xf>
    <xf numFmtId="0" fontId="37" fillId="3" borderId="3" xfId="45" applyFont="1" applyFill="1" applyBorder="1">
      <protection locked="0"/>
    </xf>
    <xf numFmtId="0" fontId="37" fillId="3" borderId="3" xfId="44" applyFont="1" applyFill="1" applyBorder="1" applyAlignment="1">
      <alignment horizontal="left"/>
    </xf>
    <xf numFmtId="0" fontId="44" fillId="6" borderId="0" xfId="45" applyFont="1" applyFill="1">
      <protection locked="0"/>
    </xf>
    <xf numFmtId="0" fontId="48" fillId="6" borderId="0" xfId="45" applyFont="1" applyFill="1">
      <protection locked="0"/>
    </xf>
    <xf numFmtId="0" fontId="44" fillId="6" borderId="0" xfId="45" applyFont="1" applyFill="1" applyAlignment="1">
      <alignment horizontal="left"/>
      <protection locked="0"/>
    </xf>
    <xf numFmtId="0" fontId="37" fillId="6" borderId="0" xfId="45" applyFont="1" applyFill="1" applyAlignment="1">
      <alignment horizontal="center"/>
      <protection locked="0"/>
    </xf>
    <xf numFmtId="0" fontId="48" fillId="6" borderId="0" xfId="45" applyFont="1" applyFill="1" applyAlignment="1">
      <alignment horizontal="center"/>
      <protection locked="0"/>
    </xf>
    <xf numFmtId="0" fontId="48" fillId="6" borderId="0" xfId="45" applyFont="1" applyFill="1" applyAlignment="1">
      <alignment horizontal="left"/>
      <protection locked="0"/>
    </xf>
    <xf numFmtId="0" fontId="49" fillId="6" borderId="0" xfId="45" applyFont="1" applyFill="1" applyAlignment="1">
      <alignment horizontal="left"/>
      <protection locked="0"/>
    </xf>
    <xf numFmtId="3" fontId="45" fillId="6" borderId="0" xfId="45" applyNumberFormat="1" applyFont="1" applyFill="1" applyBorder="1" applyAlignment="1">
      <alignment horizontal="center"/>
      <protection locked="0"/>
    </xf>
    <xf numFmtId="0" fontId="50" fillId="6" borderId="0" xfId="45" applyFont="1" applyFill="1" applyBorder="1">
      <protection locked="0"/>
    </xf>
    <xf numFmtId="0" fontId="51" fillId="6" borderId="0" xfId="44" applyFont="1" applyFill="1" applyBorder="1" applyAlignment="1">
      <alignment horizontal="left"/>
    </xf>
    <xf numFmtId="0" fontId="50" fillId="6" borderId="0" xfId="45" applyFont="1" applyFill="1" applyBorder="1" applyAlignment="1">
      <alignment horizontal="center"/>
      <protection locked="0"/>
    </xf>
    <xf numFmtId="0" fontId="50" fillId="6" borderId="0" xfId="45" applyFont="1" applyFill="1" applyBorder="1" applyAlignment="1">
      <alignment horizontal="left"/>
      <protection locked="0"/>
    </xf>
    <xf numFmtId="0" fontId="53" fillId="6" borderId="0" xfId="48" applyFont="1" applyFill="1" applyBorder="1" applyAlignment="1">
      <alignment horizontal="left"/>
    </xf>
    <xf numFmtId="0" fontId="49" fillId="6" borderId="0" xfId="44" applyFont="1" applyFill="1" applyAlignment="1">
      <alignment horizontal="left"/>
    </xf>
    <xf numFmtId="0" fontId="54" fillId="6" borderId="0" xfId="48" applyFont="1" applyFill="1" applyAlignment="1">
      <alignment horizontal="left"/>
    </xf>
    <xf numFmtId="189" fontId="37" fillId="6" borderId="0" xfId="12" applyNumberFormat="1" applyFont="1" applyFill="1" applyProtection="1">
      <protection locked="0"/>
    </xf>
    <xf numFmtId="0" fontId="37" fillId="6" borderId="0" xfId="44" applyFont="1" applyFill="1"/>
    <xf numFmtId="10" fontId="37" fillId="6" borderId="0" xfId="55" applyNumberFormat="1" applyFont="1" applyFill="1" applyProtection="1">
      <protection locked="0"/>
    </xf>
    <xf numFmtId="0" fontId="37" fillId="6" borderId="3" xfId="45" applyFont="1" applyFill="1" applyBorder="1">
      <protection locked="0"/>
    </xf>
    <xf numFmtId="189" fontId="37" fillId="6" borderId="0" xfId="12" applyNumberFormat="1" applyFont="1" applyFill="1" applyBorder="1" applyAlignment="1">
      <alignment horizontal="left"/>
    </xf>
    <xf numFmtId="0" fontId="48" fillId="6" borderId="0" xfId="45" applyFont="1" applyFill="1" applyBorder="1">
      <protection locked="0"/>
    </xf>
    <xf numFmtId="0" fontId="37" fillId="6" borderId="0" xfId="44" applyFont="1" applyFill="1" applyBorder="1" applyAlignment="1">
      <alignment horizontal="left"/>
    </xf>
    <xf numFmtId="188" fontId="37" fillId="6" borderId="0" xfId="55" applyNumberFormat="1" applyFont="1" applyFill="1" applyBorder="1" applyAlignment="1">
      <alignment horizontal="center"/>
    </xf>
    <xf numFmtId="0" fontId="37" fillId="6" borderId="0" xfId="44" applyFont="1" applyFill="1" applyBorder="1"/>
    <xf numFmtId="0" fontId="37" fillId="6" borderId="0" xfId="44" applyFont="1" applyFill="1" applyBorder="1" applyAlignment="1">
      <alignment horizontal="center"/>
    </xf>
    <xf numFmtId="0" fontId="37" fillId="6" borderId="0" xfId="44" applyFont="1" applyFill="1" applyBorder="1" applyAlignment="1">
      <alignment horizontal="left" wrapText="1"/>
    </xf>
    <xf numFmtId="0" fontId="0" fillId="6" borderId="0" xfId="0" applyFill="1" applyAlignment="1">
      <alignment horizontal="left"/>
    </xf>
    <xf numFmtId="0" fontId="49" fillId="6" borderId="0" xfId="0" applyFont="1" applyFill="1"/>
    <xf numFmtId="0" fontId="44" fillId="6" borderId="0" xfId="0" applyFont="1" applyFill="1"/>
    <xf numFmtId="0" fontId="4" fillId="6" borderId="0" xfId="0" applyFont="1" applyFill="1"/>
    <xf numFmtId="0" fontId="4" fillId="6" borderId="0" xfId="0" applyFont="1" applyFill="1" applyAlignment="1">
      <alignment horizontal="left"/>
    </xf>
    <xf numFmtId="0" fontId="58" fillId="6" borderId="0" xfId="85" applyFont="1" applyFill="1"/>
    <xf numFmtId="0" fontId="49" fillId="6" borderId="0" xfId="85" applyFont="1" applyFill="1"/>
    <xf numFmtId="0" fontId="3" fillId="6" borderId="0" xfId="85" applyFill="1"/>
    <xf numFmtId="0" fontId="51" fillId="6" borderId="0" xfId="0" applyFont="1" applyFill="1" applyBorder="1" applyAlignment="1">
      <alignment horizontal="left"/>
    </xf>
    <xf numFmtId="0" fontId="48" fillId="6" borderId="0" xfId="0" applyFont="1" applyFill="1"/>
    <xf numFmtId="0" fontId="49" fillId="6" borderId="0" xfId="0" applyFont="1" applyFill="1" applyBorder="1" applyAlignment="1">
      <alignment horizontal="left"/>
    </xf>
    <xf numFmtId="0" fontId="37" fillId="6" borderId="0" xfId="0" applyFont="1" applyFill="1"/>
    <xf numFmtId="0" fontId="37" fillId="6" borderId="0" xfId="0" applyFont="1" applyFill="1" applyAlignment="1">
      <alignment horizontal="left"/>
    </xf>
    <xf numFmtId="0" fontId="37" fillId="6" borderId="0" xfId="0" applyFont="1" applyFill="1" applyAlignment="1">
      <alignment horizontal="center"/>
    </xf>
    <xf numFmtId="0" fontId="49" fillId="6" borderId="0" xfId="0" applyFont="1" applyFill="1" applyAlignment="1">
      <alignment horizontal="left"/>
    </xf>
    <xf numFmtId="0" fontId="49" fillId="3" borderId="3" xfId="0" applyFont="1" applyFill="1" applyBorder="1"/>
    <xf numFmtId="0" fontId="49" fillId="3" borderId="3" xfId="0" applyFont="1" applyFill="1" applyBorder="1" applyAlignment="1">
      <alignment horizontal="center"/>
    </xf>
    <xf numFmtId="0" fontId="37" fillId="6" borderId="3" xfId="0" applyFont="1" applyFill="1" applyBorder="1"/>
    <xf numFmtId="0" fontId="0" fillId="6" borderId="0" xfId="0" applyFill="1" applyAlignment="1">
      <alignment horizontal="center"/>
    </xf>
    <xf numFmtId="0" fontId="48" fillId="6" borderId="0" xfId="46" applyFont="1" applyFill="1">
      <protection locked="0"/>
    </xf>
    <xf numFmtId="0" fontId="41" fillId="6" borderId="0" xfId="46" applyFont="1" applyFill="1">
      <protection locked="0"/>
    </xf>
    <xf numFmtId="0" fontId="42" fillId="6" borderId="0" xfId="46" applyFont="1" applyFill="1">
      <protection locked="0"/>
    </xf>
    <xf numFmtId="0" fontId="41" fillId="3" borderId="3" xfId="46" applyFont="1" applyFill="1" applyBorder="1" applyAlignment="1">
      <alignment horizontal="center"/>
      <protection locked="0"/>
    </xf>
    <xf numFmtId="0" fontId="49" fillId="3" borderId="3" xfId="0" applyFont="1" applyFill="1" applyBorder="1" applyAlignment="1">
      <alignment horizontal="center" wrapText="1"/>
    </xf>
    <xf numFmtId="0" fontId="49" fillId="0" borderId="0" xfId="0" applyFont="1" applyAlignment="1">
      <alignment horizontal="left"/>
    </xf>
    <xf numFmtId="0" fontId="48" fillId="6" borderId="0" xfId="45" applyFont="1" applyFill="1" applyAlignment="1">
      <protection locked="0"/>
    </xf>
    <xf numFmtId="3" fontId="45" fillId="6" borderId="0" xfId="45" applyNumberFormat="1" applyFont="1" applyFill="1" applyBorder="1" applyAlignment="1">
      <protection locked="0"/>
    </xf>
    <xf numFmtId="0" fontId="50" fillId="6" borderId="0" xfId="45" applyFont="1" applyFill="1" applyBorder="1" applyAlignment="1">
      <protection locked="0"/>
    </xf>
    <xf numFmtId="0" fontId="49" fillId="3" borderId="3" xfId="0" applyFont="1" applyFill="1" applyBorder="1" applyAlignment="1"/>
    <xf numFmtId="0" fontId="0" fillId="6" borderId="0" xfId="0" applyFill="1" applyAlignment="1"/>
    <xf numFmtId="0" fontId="0" fillId="6" borderId="0" xfId="0" applyFill="1" applyAlignment="1">
      <alignment wrapText="1"/>
    </xf>
    <xf numFmtId="191" fontId="0" fillId="6" borderId="0" xfId="0" applyNumberFormat="1" applyFill="1" applyAlignment="1"/>
    <xf numFmtId="1" fontId="0" fillId="6" borderId="0" xfId="0" applyNumberFormat="1" applyFill="1" applyAlignment="1"/>
    <xf numFmtId="0" fontId="54" fillId="6" borderId="0" xfId="0" applyFont="1" applyFill="1" applyAlignment="1">
      <alignment horizontal="left"/>
    </xf>
    <xf numFmtId="0" fontId="1" fillId="6" borderId="0" xfId="0" applyFont="1" applyFill="1"/>
    <xf numFmtId="0" fontId="51" fillId="6" borderId="0" xfId="0" applyFont="1" applyFill="1"/>
    <xf numFmtId="0" fontId="49" fillId="15" borderId="3" xfId="0" applyFont="1" applyFill="1" applyBorder="1" applyAlignment="1">
      <alignment wrapText="1"/>
    </xf>
    <xf numFmtId="0" fontId="62" fillId="15" borderId="3" xfId="0" applyFont="1" applyFill="1" applyBorder="1" applyAlignment="1">
      <alignment wrapText="1"/>
    </xf>
    <xf numFmtId="0" fontId="37" fillId="6" borderId="16" xfId="44" applyFont="1" applyFill="1" applyBorder="1" applyAlignment="1">
      <alignment horizontal="left"/>
    </xf>
    <xf numFmtId="0" fontId="64" fillId="6" borderId="0" xfId="0" applyFont="1" applyFill="1"/>
    <xf numFmtId="0" fontId="65" fillId="3" borderId="3" xfId="44" applyFont="1" applyFill="1" applyBorder="1" applyAlignment="1">
      <alignment horizontal="center" wrapText="1"/>
    </xf>
    <xf numFmtId="0" fontId="59" fillId="6" borderId="0" xfId="0" applyFont="1" applyFill="1" applyAlignment="1">
      <alignment horizontal="left"/>
    </xf>
    <xf numFmtId="9" fontId="37" fillId="6" borderId="0" xfId="55" applyFont="1" applyFill="1"/>
    <xf numFmtId="0" fontId="49" fillId="3" borderId="3" xfId="0" applyFont="1" applyFill="1" applyBorder="1" applyAlignment="1">
      <alignment wrapText="1"/>
    </xf>
    <xf numFmtId="3" fontId="0" fillId="6" borderId="0" xfId="0" applyNumberFormat="1" applyFill="1"/>
    <xf numFmtId="192" fontId="37" fillId="6" borderId="0" xfId="45" applyNumberFormat="1" applyFont="1" applyFill="1" applyAlignment="1">
      <alignment horizontal="center"/>
      <protection locked="0"/>
    </xf>
    <xf numFmtId="0" fontId="0" fillId="6" borderId="0" xfId="0" applyFill="1" applyAlignment="1">
      <alignment horizontal="left" wrapText="1"/>
    </xf>
    <xf numFmtId="0" fontId="66" fillId="6" borderId="0" xfId="0" applyFont="1" applyFill="1"/>
    <xf numFmtId="0" fontId="0" fillId="4" borderId="0" xfId="0" applyFill="1"/>
    <xf numFmtId="0" fontId="0" fillId="4" borderId="0" xfId="0" applyFill="1" applyAlignment="1"/>
    <xf numFmtId="190" fontId="0" fillId="6" borderId="0" xfId="55" applyNumberFormat="1" applyFont="1" applyFill="1"/>
    <xf numFmtId="0" fontId="1" fillId="13" borderId="0" xfId="0" applyFont="1" applyFill="1"/>
    <xf numFmtId="0" fontId="68" fillId="13" borderId="0" xfId="0" applyFont="1" applyFill="1"/>
    <xf numFmtId="0" fontId="40" fillId="13" borderId="0" xfId="0" applyFont="1" applyFill="1"/>
    <xf numFmtId="0" fontId="46" fillId="16" borderId="0" xfId="0" applyFont="1" applyFill="1"/>
    <xf numFmtId="0" fontId="1" fillId="16" borderId="0" xfId="0" applyFont="1" applyFill="1"/>
    <xf numFmtId="0" fontId="70" fillId="6" borderId="0" xfId="0" applyFont="1" applyFill="1"/>
    <xf numFmtId="0" fontId="0" fillId="18" borderId="0" xfId="0" applyFill="1"/>
    <xf numFmtId="0" fontId="70" fillId="6" borderId="0" xfId="0" applyFont="1" applyFill="1" applyAlignment="1"/>
    <xf numFmtId="2" fontId="51" fillId="6" borderId="0" xfId="45" applyNumberFormat="1" applyFont="1" applyFill="1" applyBorder="1" applyAlignment="1">
      <alignment horizontal="left"/>
      <protection locked="0"/>
    </xf>
    <xf numFmtId="2" fontId="51" fillId="6" borderId="0" xfId="0" applyNumberFormat="1" applyFont="1" applyFill="1" applyAlignment="1">
      <alignment horizontal="left"/>
    </xf>
    <xf numFmtId="0" fontId="48" fillId="6" borderId="0" xfId="45" applyFont="1" applyFill="1" applyBorder="1" applyAlignment="1">
      <alignment horizontal="left"/>
      <protection locked="0"/>
    </xf>
    <xf numFmtId="0" fontId="64" fillId="6" borderId="0" xfId="0" applyFont="1" applyFill="1" applyAlignment="1">
      <alignment horizontal="left"/>
    </xf>
    <xf numFmtId="0" fontId="0" fillId="17" borderId="0" xfId="0" applyFill="1"/>
    <xf numFmtId="0" fontId="0" fillId="2" borderId="0" xfId="0" applyFill="1"/>
    <xf numFmtId="0" fontId="1" fillId="2" borderId="0" xfId="0" applyFont="1" applyFill="1"/>
    <xf numFmtId="0" fontId="67" fillId="2" borderId="0" xfId="0" applyFont="1" applyFill="1"/>
    <xf numFmtId="0" fontId="68" fillId="2" borderId="0" xfId="0" applyFont="1" applyFill="1"/>
    <xf numFmtId="15" fontId="68" fillId="2" borderId="0" xfId="0" applyNumberFormat="1" applyFont="1" applyFill="1" applyAlignment="1">
      <alignment horizontal="left"/>
    </xf>
    <xf numFmtId="187" fontId="68" fillId="2" borderId="0" xfId="0" applyNumberFormat="1" applyFont="1" applyFill="1" applyAlignment="1">
      <alignment horizontal="left"/>
    </xf>
    <xf numFmtId="0" fontId="69" fillId="2" borderId="0" xfId="0" applyFont="1" applyFill="1"/>
    <xf numFmtId="0" fontId="46" fillId="3" borderId="3" xfId="85" applyFont="1" applyFill="1" applyBorder="1" applyProtection="1"/>
    <xf numFmtId="0" fontId="37" fillId="0" borderId="3" xfId="0" applyFont="1" applyFill="1" applyBorder="1"/>
    <xf numFmtId="0" fontId="37" fillId="0" borderId="3" xfId="0" applyFont="1" applyFill="1" applyBorder="1" applyAlignment="1"/>
    <xf numFmtId="3" fontId="37" fillId="2" borderId="3" xfId="0" applyNumberFormat="1" applyFont="1" applyFill="1" applyBorder="1" applyAlignment="1"/>
    <xf numFmtId="9" fontId="37" fillId="2" borderId="3" xfId="55" applyFont="1" applyFill="1" applyBorder="1" applyAlignment="1">
      <alignment horizontal="center"/>
    </xf>
    <xf numFmtId="0" fontId="0" fillId="19" borderId="0" xfId="0" applyFill="1"/>
    <xf numFmtId="2" fontId="51" fillId="0" borderId="0" xfId="0" applyNumberFormat="1" applyFont="1" applyFill="1" applyBorder="1" applyAlignment="1">
      <alignment horizontal="left"/>
    </xf>
    <xf numFmtId="0" fontId="37" fillId="4" borderId="3" xfId="0" applyFont="1" applyFill="1" applyBorder="1"/>
    <xf numFmtId="0" fontId="57" fillId="6" borderId="0" xfId="45" applyFont="1" applyFill="1" applyBorder="1" applyAlignment="1">
      <alignment horizontal="center"/>
      <protection locked="0"/>
    </xf>
    <xf numFmtId="3" fontId="37" fillId="19" borderId="16" xfId="44" applyNumberFormat="1" applyFont="1" applyFill="1" applyBorder="1" applyAlignment="1">
      <alignment horizontal="center"/>
    </xf>
    <xf numFmtId="3" fontId="0" fillId="19" borderId="3" xfId="0" applyNumberForma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0" fontId="62" fillId="3" borderId="3" xfId="44" applyFont="1" applyFill="1" applyBorder="1" applyAlignment="1">
      <alignment horizontal="center" wrapText="1"/>
    </xf>
    <xf numFmtId="9" fontId="60" fillId="2" borderId="3" xfId="55" applyFont="1" applyFill="1" applyBorder="1" applyAlignment="1">
      <alignment horizontal="center"/>
    </xf>
    <xf numFmtId="9" fontId="37" fillId="19" borderId="3" xfId="0" applyNumberFormat="1" applyFont="1" applyFill="1" applyBorder="1" applyAlignment="1">
      <alignment horizontal="center"/>
    </xf>
    <xf numFmtId="2" fontId="49" fillId="6" borderId="0" xfId="0" applyNumberFormat="1" applyFont="1" applyFill="1"/>
    <xf numFmtId="9" fontId="0" fillId="2" borderId="3" xfId="55" applyFont="1" applyFill="1" applyBorder="1" applyAlignment="1">
      <alignment horizontal="center"/>
    </xf>
    <xf numFmtId="0" fontId="37" fillId="4" borderId="3" xfId="85" applyNumberFormat="1" applyFont="1" applyFill="1" applyBorder="1" applyAlignment="1">
      <alignment horizontal="left"/>
    </xf>
    <xf numFmtId="0" fontId="63" fillId="4" borderId="3" xfId="0" applyFont="1" applyFill="1" applyBorder="1"/>
    <xf numFmtId="0" fontId="37" fillId="4" borderId="13" xfId="85" applyNumberFormat="1" applyFont="1" applyFill="1" applyBorder="1" applyAlignment="1">
      <alignment horizontal="left"/>
    </xf>
    <xf numFmtId="0" fontId="37" fillId="4" borderId="15" xfId="85" applyNumberFormat="1" applyFont="1" applyFill="1" applyBorder="1" applyAlignment="1">
      <alignment horizontal="left"/>
    </xf>
    <xf numFmtId="0" fontId="63" fillId="4" borderId="3" xfId="0" applyFont="1" applyFill="1" applyBorder="1" applyAlignment="1">
      <alignment horizontal="left"/>
    </xf>
    <xf numFmtId="2" fontId="63" fillId="4" borderId="3" xfId="0" applyNumberFormat="1" applyFont="1" applyFill="1" applyBorder="1" applyAlignment="1">
      <alignment horizontal="center"/>
    </xf>
    <xf numFmtId="192" fontId="0" fillId="19" borderId="3" xfId="0" applyNumberFormat="1" applyFill="1" applyBorder="1" applyAlignment="1">
      <alignment horizontal="center"/>
    </xf>
    <xf numFmtId="0" fontId="0" fillId="6" borderId="17" xfId="0" applyFill="1" applyBorder="1" applyAlignment="1"/>
    <xf numFmtId="0" fontId="0" fillId="6" borderId="18" xfId="0" applyFill="1" applyBorder="1" applyAlignment="1"/>
    <xf numFmtId="192" fontId="0" fillId="17" borderId="3" xfId="0" applyNumberFormat="1" applyFill="1" applyBorder="1" applyAlignment="1">
      <alignment horizontal="center"/>
    </xf>
    <xf numFmtId="3" fontId="0" fillId="18" borderId="3" xfId="0" applyNumberFormat="1" applyFill="1" applyBorder="1" applyAlignment="1">
      <alignment horizontal="center"/>
    </xf>
    <xf numFmtId="0" fontId="1" fillId="14" borderId="0" xfId="0" applyFont="1" applyFill="1" applyBorder="1"/>
    <xf numFmtId="0" fontId="0" fillId="17" borderId="0" xfId="0" applyFill="1" applyBorder="1"/>
    <xf numFmtId="0" fontId="0" fillId="2" borderId="0" xfId="0" applyFill="1" applyBorder="1"/>
    <xf numFmtId="0" fontId="51" fillId="6" borderId="19" xfId="0" applyFont="1" applyFill="1" applyBorder="1" applyAlignment="1">
      <alignment horizontal="left"/>
    </xf>
    <xf numFmtId="0" fontId="46" fillId="6" borderId="20" xfId="0" applyFont="1" applyFill="1" applyBorder="1"/>
    <xf numFmtId="0" fontId="1" fillId="6" borderId="20" xfId="0" applyFont="1" applyFill="1" applyBorder="1"/>
    <xf numFmtId="0" fontId="1" fillId="6" borderId="21" xfId="0" applyFont="1" applyFill="1" applyBorder="1"/>
    <xf numFmtId="0" fontId="0" fillId="6" borderId="12" xfId="0" applyFill="1" applyBorder="1" applyAlignment="1">
      <alignment horizontal="left"/>
    </xf>
    <xf numFmtId="0" fontId="0" fillId="6" borderId="7" xfId="0" applyFill="1" applyBorder="1"/>
    <xf numFmtId="0" fontId="0" fillId="6" borderId="22" xfId="0" applyFill="1" applyBorder="1" applyAlignment="1">
      <alignment horizontal="left"/>
    </xf>
    <xf numFmtId="0" fontId="0" fillId="6" borderId="11" xfId="0" applyFill="1" applyBorder="1"/>
    <xf numFmtId="0" fontId="0" fillId="6" borderId="23" xfId="0" applyFill="1" applyBorder="1"/>
    <xf numFmtId="0" fontId="42" fillId="6" borderId="20" xfId="45" applyFont="1" applyFill="1" applyBorder="1">
      <protection locked="0"/>
    </xf>
    <xf numFmtId="0" fontId="0" fillId="6" borderId="20" xfId="0" applyFill="1" applyBorder="1"/>
    <xf numFmtId="0" fontId="0" fillId="3" borderId="22" xfId="0" applyFill="1" applyBorder="1" applyAlignment="1"/>
    <xf numFmtId="0" fontId="0" fillId="3" borderId="20" xfId="0" applyFill="1" applyBorder="1"/>
    <xf numFmtId="0" fontId="0" fillId="3" borderId="21" xfId="0" applyFill="1" applyBorder="1"/>
    <xf numFmtId="0" fontId="0" fillId="3" borderId="11" xfId="0" applyFill="1" applyBorder="1"/>
    <xf numFmtId="0" fontId="0" fillId="3" borderId="23" xfId="0" applyFill="1" applyBorder="1"/>
    <xf numFmtId="0" fontId="37" fillId="3" borderId="3" xfId="85" applyNumberFormat="1" applyFont="1" applyFill="1" applyBorder="1" applyAlignment="1">
      <alignment horizontal="left"/>
    </xf>
    <xf numFmtId="0" fontId="57" fillId="6" borderId="0" xfId="0" applyFont="1" applyFill="1" applyAlignment="1">
      <alignment horizontal="center"/>
    </xf>
    <xf numFmtId="0" fontId="51" fillId="6" borderId="0" xfId="0" applyFont="1" applyFill="1" applyAlignment="1">
      <alignment horizontal="left"/>
    </xf>
    <xf numFmtId="0" fontId="57" fillId="6" borderId="0" xfId="0" applyFont="1" applyFill="1"/>
    <xf numFmtId="0" fontId="51" fillId="6" borderId="0" xfId="0" applyFont="1" applyFill="1" applyAlignment="1"/>
    <xf numFmtId="0" fontId="46" fillId="3" borderId="3" xfId="44" applyFont="1" applyFill="1" applyBorder="1" applyAlignment="1">
      <alignment horizontal="left" wrapText="1"/>
    </xf>
    <xf numFmtId="0" fontId="46" fillId="3" borderId="3" xfId="0" applyFont="1" applyFill="1" applyBorder="1"/>
    <xf numFmtId="0" fontId="46" fillId="3" borderId="13" xfId="0" applyFont="1" applyFill="1" applyBorder="1" applyAlignment="1">
      <alignment horizontal="left"/>
    </xf>
    <xf numFmtId="0" fontId="46" fillId="3" borderId="3" xfId="85" applyFont="1" applyFill="1" applyBorder="1" applyAlignment="1">
      <alignment horizontal="center" wrapText="1"/>
    </xf>
    <xf numFmtId="0" fontId="1" fillId="4" borderId="3" xfId="85" applyNumberFormat="1" applyFont="1" applyFill="1" applyBorder="1" applyAlignment="1">
      <alignment horizontal="left"/>
    </xf>
    <xf numFmtId="0" fontId="1" fillId="4" borderId="16" xfId="0" applyFont="1" applyFill="1" applyBorder="1"/>
    <xf numFmtId="0" fontId="46" fillId="3" borderId="3" xfId="0" applyFont="1" applyFill="1" applyBorder="1" applyAlignment="1">
      <alignment horizontal="center" wrapText="1"/>
    </xf>
    <xf numFmtId="0" fontId="46" fillId="3" borderId="3" xfId="44" applyFont="1" applyFill="1" applyBorder="1" applyAlignment="1">
      <alignment horizontal="center" wrapText="1"/>
    </xf>
    <xf numFmtId="0" fontId="1" fillId="20" borderId="16" xfId="0" applyFont="1" applyFill="1" applyBorder="1"/>
    <xf numFmtId="0" fontId="1" fillId="0" borderId="3" xfId="0" applyFont="1" applyFill="1" applyBorder="1"/>
    <xf numFmtId="0" fontId="1" fillId="0" borderId="3" xfId="0" applyFont="1" applyBorder="1"/>
    <xf numFmtId="0" fontId="46" fillId="6" borderId="0" xfId="0" applyFont="1" applyFill="1" applyBorder="1" applyAlignment="1">
      <alignment horizontal="left"/>
    </xf>
    <xf numFmtId="0" fontId="1" fillId="6" borderId="3" xfId="85" applyFont="1" applyFill="1" applyBorder="1"/>
    <xf numFmtId="0" fontId="46" fillId="3" borderId="3" xfId="85" applyFont="1" applyFill="1" applyBorder="1"/>
    <xf numFmtId="0" fontId="1" fillId="0" borderId="3" xfId="85" applyFont="1" applyBorder="1"/>
    <xf numFmtId="0" fontId="46" fillId="6" borderId="0" xfId="0" applyFont="1" applyFill="1" applyAlignment="1"/>
    <xf numFmtId="0" fontId="46" fillId="3" borderId="3" xfId="0" applyFont="1" applyFill="1" applyBorder="1" applyAlignment="1"/>
    <xf numFmtId="0" fontId="46" fillId="6" borderId="0" xfId="0" applyFont="1" applyFill="1" applyBorder="1"/>
    <xf numFmtId="0" fontId="46" fillId="3" borderId="3" xfId="44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46" fillId="3" borderId="3" xfId="48" applyNumberFormat="1" applyFont="1" applyFill="1" applyBorder="1" applyAlignment="1">
      <alignment horizontal="center" wrapText="1"/>
    </xf>
    <xf numFmtId="3" fontId="1" fillId="4" borderId="3" xfId="0" applyNumberFormat="1" applyFont="1" applyFill="1" applyBorder="1" applyAlignment="1">
      <alignment horizontal="center"/>
    </xf>
    <xf numFmtId="189" fontId="50" fillId="6" borderId="0" xfId="45" applyNumberFormat="1" applyFont="1" applyFill="1" applyBorder="1">
      <protection locked="0"/>
    </xf>
    <xf numFmtId="189" fontId="55" fillId="6" borderId="0" xfId="44" applyNumberFormat="1" applyFont="1" applyFill="1" applyBorder="1" applyAlignment="1">
      <alignment horizontal="left"/>
    </xf>
    <xf numFmtId="189" fontId="46" fillId="3" borderId="17" xfId="12" applyNumberFormat="1" applyFont="1" applyFill="1" applyBorder="1" applyAlignment="1">
      <alignment horizontal="center"/>
    </xf>
    <xf numFmtId="189" fontId="46" fillId="3" borderId="17" xfId="12" applyNumberFormat="1" applyFont="1" applyFill="1" applyBorder="1" applyAlignment="1">
      <alignment horizontal="center" wrapText="1"/>
    </xf>
    <xf numFmtId="0" fontId="46" fillId="3" borderId="17" xfId="0" applyFont="1" applyFill="1" applyBorder="1"/>
    <xf numFmtId="0" fontId="46" fillId="3" borderId="15" xfId="0" applyFont="1" applyFill="1" applyBorder="1" applyAlignment="1">
      <alignment horizontal="center"/>
    </xf>
    <xf numFmtId="0" fontId="46" fillId="3" borderId="16" xfId="0" applyFont="1" applyFill="1" applyBorder="1"/>
    <xf numFmtId="0" fontId="46" fillId="3" borderId="3" xfId="0" applyFont="1" applyFill="1" applyBorder="1" applyAlignment="1">
      <alignment horizontal="center"/>
    </xf>
    <xf numFmtId="9" fontId="1" fillId="4" borderId="3" xfId="55" applyFont="1" applyFill="1" applyBorder="1" applyAlignment="1">
      <alignment horizontal="center"/>
    </xf>
    <xf numFmtId="0" fontId="1" fillId="20" borderId="0" xfId="0" applyFont="1" applyFill="1"/>
    <xf numFmtId="0" fontId="46" fillId="21" borderId="13" xfId="0" applyFont="1" applyFill="1" applyBorder="1" applyAlignment="1">
      <alignment horizontal="center"/>
    </xf>
    <xf numFmtId="0" fontId="46" fillId="21" borderId="14" xfId="0" applyFont="1" applyFill="1" applyBorder="1" applyAlignment="1">
      <alignment horizontal="center"/>
    </xf>
    <xf numFmtId="0" fontId="46" fillId="21" borderId="13" xfId="0" applyFont="1" applyFill="1" applyBorder="1" applyAlignment="1">
      <alignment horizontal="right"/>
    </xf>
    <xf numFmtId="0" fontId="1" fillId="21" borderId="15" xfId="0" applyFont="1" applyFill="1" applyBorder="1" applyAlignment="1">
      <alignment horizontal="right"/>
    </xf>
    <xf numFmtId="0" fontId="46" fillId="3" borderId="3" xfId="48" applyFont="1" applyFill="1" applyBorder="1" applyAlignment="1">
      <alignment horizontal="center" wrapText="1"/>
    </xf>
    <xf numFmtId="0" fontId="46" fillId="3" borderId="18" xfId="0" applyFont="1" applyFill="1" applyBorder="1" applyAlignment="1">
      <alignment horizontal="center" wrapText="1"/>
    </xf>
    <xf numFmtId="0" fontId="46" fillId="3" borderId="16" xfId="44" applyFont="1" applyFill="1" applyBorder="1" applyAlignment="1">
      <alignment horizontal="center" wrapText="1"/>
    </xf>
    <xf numFmtId="0" fontId="66" fillId="6" borderId="0" xfId="0" applyFont="1" applyFill="1" applyAlignment="1">
      <alignment horizontal="left"/>
    </xf>
    <xf numFmtId="0" fontId="66" fillId="6" borderId="0" xfId="0" applyFont="1" applyFill="1" applyAlignment="1"/>
    <xf numFmtId="0" fontId="66" fillId="6" borderId="0" xfId="0" applyFont="1" applyFill="1" applyBorder="1"/>
    <xf numFmtId="0" fontId="66" fillId="6" borderId="0" xfId="45" applyFont="1" applyFill="1">
      <protection locked="0"/>
    </xf>
    <xf numFmtId="0" fontId="46" fillId="6" borderId="0" xfId="0" applyFont="1" applyFill="1" applyBorder="1" applyAlignment="1">
      <alignment horizontal="center"/>
    </xf>
    <xf numFmtId="0" fontId="66" fillId="6" borderId="0" xfId="44" applyFont="1" applyFill="1"/>
    <xf numFmtId="0" fontId="66" fillId="6" borderId="3" xfId="44" applyFont="1" applyFill="1" applyBorder="1" applyAlignment="1">
      <alignment horizontal="left"/>
    </xf>
    <xf numFmtId="3" fontId="66" fillId="4" borderId="3" xfId="55" applyNumberFormat="1" applyFont="1" applyFill="1" applyBorder="1" applyAlignment="1">
      <alignment horizontal="center"/>
    </xf>
    <xf numFmtId="0" fontId="66" fillId="6" borderId="0" xfId="44" applyFont="1" applyFill="1" applyBorder="1" applyAlignment="1">
      <alignment horizontal="left"/>
    </xf>
    <xf numFmtId="0" fontId="66" fillId="6" borderId="0" xfId="0" applyFont="1" applyFill="1" applyAlignment="1">
      <alignment horizontal="center"/>
    </xf>
    <xf numFmtId="3" fontId="46" fillId="6" borderId="0" xfId="0" applyNumberFormat="1" applyFont="1" applyFill="1" applyBorder="1" applyAlignment="1">
      <alignment horizontal="center"/>
    </xf>
    <xf numFmtId="3" fontId="66" fillId="6" borderId="0" xfId="44" applyNumberFormat="1" applyFont="1" applyFill="1" applyBorder="1" applyAlignment="1">
      <alignment horizontal="center"/>
    </xf>
    <xf numFmtId="0" fontId="66" fillId="6" borderId="0" xfId="45" applyFont="1" applyFill="1" applyAlignment="1">
      <alignment horizontal="center"/>
      <protection locked="0"/>
    </xf>
    <xf numFmtId="0" fontId="66" fillId="6" borderId="0" xfId="0" applyFont="1" applyFill="1" applyAlignment="1">
      <alignment wrapText="1"/>
    </xf>
    <xf numFmtId="0" fontId="57" fillId="6" borderId="0" xfId="45" applyFont="1" applyFill="1" applyBorder="1">
      <protection locked="0"/>
    </xf>
    <xf numFmtId="189" fontId="57" fillId="6" borderId="0" xfId="12" applyNumberFormat="1" applyFont="1" applyFill="1" applyBorder="1" applyAlignment="1" applyProtection="1">
      <protection locked="0"/>
    </xf>
    <xf numFmtId="0" fontId="57" fillId="6" borderId="0" xfId="45" applyFont="1" applyFill="1" applyBorder="1" applyAlignment="1">
      <protection locked="0"/>
    </xf>
    <xf numFmtId="0" fontId="51" fillId="6" borderId="0" xfId="48" applyFont="1" applyFill="1" applyBorder="1" applyAlignment="1">
      <alignment horizontal="left"/>
    </xf>
    <xf numFmtId="3" fontId="66" fillId="6" borderId="0" xfId="0" applyNumberFormat="1" applyFont="1" applyFill="1"/>
    <xf numFmtId="0" fontId="46" fillId="6" borderId="0" xfId="0" applyFont="1" applyFill="1" applyAlignment="1">
      <alignment horizontal="left"/>
    </xf>
    <xf numFmtId="0" fontId="66" fillId="21" borderId="15" xfId="0" applyFont="1" applyFill="1" applyBorder="1" applyAlignment="1">
      <alignment horizontal="right"/>
    </xf>
    <xf numFmtId="9" fontId="66" fillId="4" borderId="3" xfId="55" applyFont="1" applyFill="1" applyBorder="1" applyAlignment="1">
      <alignment horizontal="center"/>
    </xf>
    <xf numFmtId="3" fontId="66" fillId="18" borderId="3" xfId="48" applyNumberFormat="1" applyFont="1" applyFill="1" applyBorder="1" applyAlignment="1">
      <alignment horizontal="center"/>
    </xf>
    <xf numFmtId="0" fontId="1" fillId="20" borderId="0" xfId="0" applyFont="1" applyFill="1" applyBorder="1"/>
    <xf numFmtId="0" fontId="1" fillId="0" borderId="3" xfId="85" applyFont="1" applyFill="1" applyBorder="1"/>
    <xf numFmtId="189" fontId="46" fillId="3" borderId="3" xfId="12" applyNumberFormat="1" applyFont="1" applyFill="1" applyBorder="1"/>
    <xf numFmtId="0" fontId="66" fillId="0" borderId="3" xfId="0" applyFont="1" applyFill="1" applyBorder="1" applyAlignment="1"/>
    <xf numFmtId="3" fontId="66" fillId="4" borderId="3" xfId="0" applyNumberFormat="1" applyFont="1" applyFill="1" applyBorder="1" applyAlignment="1">
      <alignment horizontal="center"/>
    </xf>
    <xf numFmtId="0" fontId="66" fillId="6" borderId="0" xfId="0" applyFont="1" applyFill="1" applyAlignment="1">
      <alignment horizontal="left" wrapText="1"/>
    </xf>
    <xf numFmtId="3" fontId="66" fillId="21" borderId="3" xfId="0" applyNumberFormat="1" applyFont="1" applyFill="1" applyBorder="1" applyAlignment="1">
      <alignment horizontal="center"/>
    </xf>
    <xf numFmtId="3" fontId="66" fillId="18" borderId="3" xfId="0" applyNumberFormat="1" applyFont="1" applyFill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2" fontId="37" fillId="6" borderId="0" xfId="44" applyNumberFormat="1" applyFont="1" applyFill="1" applyBorder="1" applyAlignment="1">
      <alignment horizontal="center"/>
    </xf>
    <xf numFmtId="1" fontId="37" fillId="18" borderId="3" xfId="12" applyNumberFormat="1" applyFont="1" applyFill="1" applyBorder="1" applyAlignment="1">
      <alignment horizontal="right"/>
    </xf>
    <xf numFmtId="0" fontId="75" fillId="6" borderId="0" xfId="0" applyFont="1" applyFill="1"/>
    <xf numFmtId="0" fontId="75" fillId="6" borderId="0" xfId="0" applyFont="1" applyFill="1" applyAlignment="1">
      <alignment horizontal="left"/>
    </xf>
    <xf numFmtId="0" fontId="75" fillId="3" borderId="3" xfId="0" applyFont="1" applyFill="1" applyBorder="1" applyAlignment="1">
      <alignment horizontal="center"/>
    </xf>
    <xf numFmtId="0" fontId="75" fillId="3" borderId="3" xfId="44" applyFont="1" applyFill="1" applyBorder="1" applyAlignment="1">
      <alignment horizontal="center"/>
    </xf>
    <xf numFmtId="0" fontId="75" fillId="3" borderId="13" xfId="0" applyFont="1" applyFill="1" applyBorder="1" applyAlignment="1">
      <alignment horizontal="center"/>
    </xf>
    <xf numFmtId="0" fontId="74" fillId="0" borderId="3" xfId="0" applyFont="1" applyFill="1" applyBorder="1"/>
    <xf numFmtId="0" fontId="66" fillId="6" borderId="15" xfId="44" applyFont="1" applyFill="1" applyBorder="1" applyAlignment="1">
      <alignment horizontal="left" wrapText="1"/>
    </xf>
    <xf numFmtId="0" fontId="49" fillId="15" borderId="13" xfId="0" applyFont="1" applyFill="1" applyBorder="1" applyAlignment="1"/>
    <xf numFmtId="0" fontId="49" fillId="15" borderId="15" xfId="0" applyFont="1" applyFill="1" applyBorder="1" applyAlignment="1"/>
    <xf numFmtId="0" fontId="74" fillId="0" borderId="13" xfId="0" applyFont="1" applyFill="1" applyBorder="1"/>
    <xf numFmtId="0" fontId="0" fillId="6" borderId="15" xfId="0" applyFill="1" applyBorder="1" applyAlignment="1"/>
    <xf numFmtId="0" fontId="66" fillId="6" borderId="13" xfId="44" applyFont="1" applyFill="1" applyBorder="1" applyAlignment="1">
      <alignment horizontal="left"/>
    </xf>
    <xf numFmtId="0" fontId="0" fillId="6" borderId="23" xfId="0" applyFill="1" applyBorder="1" applyAlignment="1"/>
    <xf numFmtId="0" fontId="0" fillId="6" borderId="3" xfId="0" applyFill="1" applyBorder="1" applyAlignment="1">
      <alignment wrapText="1"/>
    </xf>
    <xf numFmtId="0" fontId="49" fillId="15" borderId="15" xfId="0" applyFont="1" applyFill="1" applyBorder="1" applyAlignment="1">
      <alignment wrapText="1"/>
    </xf>
    <xf numFmtId="0" fontId="49" fillId="3" borderId="16" xfId="0" applyFont="1" applyFill="1" applyBorder="1"/>
    <xf numFmtId="0" fontId="46" fillId="3" borderId="19" xfId="44" applyFont="1" applyFill="1" applyBorder="1" applyAlignment="1">
      <alignment horizontal="center"/>
    </xf>
    <xf numFmtId="0" fontId="0" fillId="3" borderId="12" xfId="0" applyFill="1" applyBorder="1"/>
    <xf numFmtId="0" fontId="0" fillId="3" borderId="7" xfId="0" applyFill="1" applyBorder="1"/>
    <xf numFmtId="0" fontId="0" fillId="3" borderId="22" xfId="0" applyFill="1" applyBorder="1"/>
    <xf numFmtId="0" fontId="0" fillId="3" borderId="23" xfId="0" applyFill="1" applyBorder="1" applyAlignment="1"/>
    <xf numFmtId="0" fontId="75" fillId="3" borderId="13" xfId="0" applyFont="1" applyFill="1" applyBorder="1"/>
    <xf numFmtId="0" fontId="75" fillId="3" borderId="22" xfId="0" applyFont="1" applyFill="1" applyBorder="1"/>
    <xf numFmtId="0" fontId="37" fillId="6" borderId="22" xfId="44" applyFont="1" applyFill="1" applyBorder="1" applyAlignment="1">
      <alignment horizontal="left"/>
    </xf>
    <xf numFmtId="3" fontId="0" fillId="19" borderId="15" xfId="0" applyNumberFormat="1" applyFill="1" applyBorder="1" applyAlignment="1">
      <alignment horizontal="center"/>
    </xf>
    <xf numFmtId="0" fontId="37" fillId="6" borderId="13" xfId="44" applyFont="1" applyFill="1" applyBorder="1" applyAlignment="1">
      <alignment horizontal="left"/>
    </xf>
    <xf numFmtId="0" fontId="37" fillId="6" borderId="15" xfId="44" applyFont="1" applyFill="1" applyBorder="1" applyAlignment="1">
      <alignment horizontal="left"/>
    </xf>
    <xf numFmtId="0" fontId="75" fillId="3" borderId="15" xfId="44" applyFont="1" applyFill="1" applyBorder="1" applyAlignment="1">
      <alignment horizontal="center"/>
    </xf>
    <xf numFmtId="0" fontId="65" fillId="3" borderId="15" xfId="44" applyFont="1" applyFill="1" applyBorder="1" applyAlignment="1">
      <alignment horizontal="center" wrapText="1"/>
    </xf>
    <xf numFmtId="0" fontId="75" fillId="3" borderId="17" xfId="0" applyFont="1" applyFill="1" applyBorder="1" applyAlignment="1">
      <alignment horizontal="left"/>
    </xf>
    <xf numFmtId="0" fontId="75" fillId="3" borderId="18" xfId="0" applyFont="1" applyFill="1" applyBorder="1" applyAlignment="1">
      <alignment horizontal="center"/>
    </xf>
    <xf numFmtId="0" fontId="65" fillId="3" borderId="16" xfId="48" applyFont="1" applyFill="1" applyBorder="1" applyAlignment="1">
      <alignment horizontal="center" wrapText="1"/>
    </xf>
    <xf numFmtId="0" fontId="75" fillId="3" borderId="17" xfId="0" applyFont="1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37" fillId="6" borderId="23" xfId="44" applyFont="1" applyFill="1" applyBorder="1" applyAlignment="1">
      <alignment horizontal="left"/>
    </xf>
    <xf numFmtId="0" fontId="75" fillId="3" borderId="19" xfId="0" applyFont="1" applyFill="1" applyBorder="1" applyAlignment="1">
      <alignment horizontal="left"/>
    </xf>
    <xf numFmtId="0" fontId="75" fillId="3" borderId="12" xfId="0" applyFont="1" applyFill="1" applyBorder="1" applyAlignment="1">
      <alignment horizontal="center"/>
    </xf>
    <xf numFmtId="0" fontId="65" fillId="3" borderId="22" xfId="48" applyFont="1" applyFill="1" applyBorder="1" applyAlignment="1">
      <alignment horizontal="center" wrapText="1"/>
    </xf>
    <xf numFmtId="0" fontId="75" fillId="3" borderId="19" xfId="0" applyFont="1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75" fillId="3" borderId="7" xfId="0" applyFont="1" applyFill="1" applyBorder="1" applyAlignment="1">
      <alignment horizontal="center"/>
    </xf>
    <xf numFmtId="0" fontId="65" fillId="3" borderId="23" xfId="48" applyFont="1" applyFill="1" applyBorder="1" applyAlignment="1">
      <alignment horizontal="center" wrapText="1"/>
    </xf>
    <xf numFmtId="0" fontId="65" fillId="3" borderId="15" xfId="48" applyFont="1" applyFill="1" applyBorder="1" applyAlignment="1">
      <alignment horizontal="center" wrapText="1"/>
    </xf>
    <xf numFmtId="3" fontId="0" fillId="6" borderId="0" xfId="0" applyNumberFormat="1" applyFill="1" applyAlignment="1">
      <alignment horizontal="left"/>
    </xf>
    <xf numFmtId="0" fontId="75" fillId="3" borderId="19" xfId="44" applyFont="1" applyFill="1" applyBorder="1" applyAlignment="1">
      <alignment horizontal="center"/>
    </xf>
    <xf numFmtId="3" fontId="0" fillId="2" borderId="3" xfId="0" applyNumberFormat="1" applyFill="1" applyBorder="1" applyAlignment="1">
      <alignment horizontal="center" wrapText="1"/>
    </xf>
    <xf numFmtId="3" fontId="37" fillId="18" borderId="3" xfId="0" applyNumberFormat="1" applyFont="1" applyFill="1" applyBorder="1" applyAlignment="1"/>
    <xf numFmtId="0" fontId="0" fillId="3" borderId="15" xfId="0" applyFill="1" applyBorder="1" applyAlignment="1"/>
    <xf numFmtId="0" fontId="46" fillId="3" borderId="13" xfId="44" applyFont="1" applyFill="1" applyBorder="1" applyAlignment="1">
      <alignment horizontal="center"/>
    </xf>
    <xf numFmtId="2" fontId="1" fillId="19" borderId="3" xfId="0" applyNumberFormat="1" applyFont="1" applyFill="1" applyBorder="1" applyAlignment="1">
      <alignment horizontal="center"/>
    </xf>
    <xf numFmtId="9" fontId="1" fillId="18" borderId="3" xfId="55" applyFont="1" applyFill="1" applyBorder="1" applyAlignment="1">
      <alignment horizontal="center"/>
    </xf>
    <xf numFmtId="189" fontId="46" fillId="3" borderId="21" xfId="12" applyNumberFormat="1" applyFont="1" applyFill="1" applyBorder="1" applyAlignment="1">
      <alignment horizontal="center" wrapText="1"/>
    </xf>
    <xf numFmtId="0" fontId="49" fillId="3" borderId="16" xfId="0" applyFont="1" applyFill="1" applyBorder="1" applyAlignment="1">
      <alignment wrapText="1"/>
    </xf>
    <xf numFmtId="0" fontId="46" fillId="3" borderId="22" xfId="44" applyFont="1" applyFill="1" applyBorder="1" applyAlignment="1">
      <alignment horizontal="center"/>
    </xf>
    <xf numFmtId="3" fontId="1" fillId="2" borderId="15" xfId="55" applyNumberFormat="1" applyFont="1" applyFill="1" applyBorder="1" applyAlignment="1">
      <alignment horizontal="center"/>
    </xf>
    <xf numFmtId="189" fontId="46" fillId="3" borderId="18" xfId="12" applyNumberFormat="1" applyFont="1" applyFill="1" applyBorder="1" applyAlignment="1">
      <alignment horizontal="center" wrapText="1"/>
    </xf>
    <xf numFmtId="0" fontId="46" fillId="3" borderId="14" xfId="44" applyFont="1" applyFill="1" applyBorder="1" applyAlignment="1">
      <alignment horizontal="center"/>
    </xf>
    <xf numFmtId="0" fontId="46" fillId="3" borderId="15" xfId="44" applyFont="1" applyFill="1" applyBorder="1" applyAlignment="1">
      <alignment horizontal="center"/>
    </xf>
    <xf numFmtId="1" fontId="1" fillId="19" borderId="3" xfId="0" applyNumberFormat="1" applyFont="1" applyFill="1" applyBorder="1" applyAlignment="1">
      <alignment horizontal="center"/>
    </xf>
    <xf numFmtId="2" fontId="1" fillId="18" borderId="3" xfId="0" applyNumberFormat="1" applyFont="1" applyFill="1" applyBorder="1" applyAlignment="1">
      <alignment horizontal="center"/>
    </xf>
    <xf numFmtId="3" fontId="1" fillId="2" borderId="3" xfId="55" applyNumberFormat="1" applyFont="1" applyFill="1" applyBorder="1" applyAlignment="1">
      <alignment horizontal="center"/>
    </xf>
    <xf numFmtId="3" fontId="1" fillId="19" borderId="15" xfId="55" applyNumberFormat="1" applyFont="1" applyFill="1" applyBorder="1" applyAlignment="1">
      <alignment horizontal="center"/>
    </xf>
    <xf numFmtId="3" fontId="1" fillId="2" borderId="3" xfId="12" applyNumberFormat="1" applyFont="1" applyFill="1" applyBorder="1" applyAlignment="1">
      <alignment horizontal="center"/>
    </xf>
    <xf numFmtId="2" fontId="0" fillId="19" borderId="3" xfId="0" applyNumberFormat="1" applyFill="1" applyBorder="1" applyAlignment="1">
      <alignment horizontal="center"/>
    </xf>
    <xf numFmtId="9" fontId="46" fillId="3" borderId="3" xfId="55" applyFont="1" applyFill="1" applyBorder="1"/>
    <xf numFmtId="9" fontId="46" fillId="3" borderId="3" xfId="55" applyFont="1" applyFill="1" applyBorder="1" applyAlignment="1">
      <alignment horizontal="center"/>
    </xf>
    <xf numFmtId="0" fontId="49" fillId="3" borderId="16" xfId="0" applyFont="1" applyFill="1" applyBorder="1" applyAlignment="1">
      <alignment horizontal="center"/>
    </xf>
    <xf numFmtId="0" fontId="49" fillId="3" borderId="16" xfId="0" applyFont="1" applyFill="1" applyBorder="1" applyAlignment="1">
      <alignment horizontal="center" wrapText="1"/>
    </xf>
    <xf numFmtId="194" fontId="0" fillId="19" borderId="3" xfId="0" applyNumberFormat="1" applyFill="1" applyBorder="1" applyAlignment="1">
      <alignment horizontal="center"/>
    </xf>
    <xf numFmtId="0" fontId="37" fillId="6" borderId="3" xfId="44" applyFont="1" applyFill="1" applyBorder="1" applyAlignment="1">
      <alignment horizontal="left" wrapText="1"/>
    </xf>
    <xf numFmtId="1" fontId="1" fillId="0" borderId="3" xfId="12" applyNumberFormat="1" applyFont="1" applyFill="1" applyBorder="1" applyAlignment="1">
      <alignment horizontal="center"/>
    </xf>
    <xf numFmtId="193" fontId="1" fillId="0" borderId="3" xfId="12" applyNumberFormat="1" applyFont="1" applyFill="1" applyBorder="1" applyAlignment="1">
      <alignment horizontal="center"/>
    </xf>
    <xf numFmtId="2" fontId="0" fillId="6" borderId="0" xfId="0" applyNumberFormat="1" applyFill="1"/>
    <xf numFmtId="0" fontId="76" fillId="6" borderId="0" xfId="0" applyFont="1" applyFill="1"/>
    <xf numFmtId="0" fontId="0" fillId="3" borderId="15" xfId="0" applyFill="1" applyBorder="1"/>
    <xf numFmtId="194" fontId="0" fillId="2" borderId="3" xfId="0" applyNumberFormat="1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0" fontId="0" fillId="6" borderId="13" xfId="0" applyFill="1" applyBorder="1"/>
    <xf numFmtId="0" fontId="0" fillId="6" borderId="15" xfId="0" applyFill="1" applyBorder="1"/>
    <xf numFmtId="0" fontId="75" fillId="3" borderId="13" xfId="0" applyFont="1" applyFill="1" applyBorder="1" applyAlignment="1">
      <alignment horizontal="left"/>
    </xf>
    <xf numFmtId="3" fontId="1" fillId="2" borderId="3" xfId="0" applyNumberFormat="1" applyFont="1" applyFill="1" applyBorder="1" applyAlignment="1">
      <alignment horizontal="center"/>
    </xf>
    <xf numFmtId="0" fontId="0" fillId="5" borderId="0" xfId="0" applyFill="1"/>
    <xf numFmtId="0" fontId="37" fillId="6" borderId="13" xfId="44" applyFont="1" applyFill="1" applyBorder="1" applyAlignment="1">
      <alignment horizontal="center" wrapText="1"/>
    </xf>
    <xf numFmtId="0" fontId="0" fillId="6" borderId="16" xfId="0" applyFill="1" applyBorder="1" applyAlignment="1"/>
    <xf numFmtId="0" fontId="57" fillId="6" borderId="0" xfId="0" applyFont="1" applyFill="1" applyBorder="1"/>
    <xf numFmtId="0" fontId="51" fillId="6" borderId="0" xfId="0" applyFont="1" applyFill="1" applyBorder="1" applyAlignment="1">
      <alignment horizontal="center"/>
    </xf>
    <xf numFmtId="3" fontId="66" fillId="2" borderId="3" xfId="0" applyNumberFormat="1" applyFont="1" applyFill="1" applyBorder="1" applyAlignment="1">
      <alignment horizontal="center"/>
    </xf>
    <xf numFmtId="9" fontId="0" fillId="19" borderId="3" xfId="55" applyFont="1" applyFill="1" applyBorder="1" applyAlignment="1">
      <alignment horizontal="center"/>
    </xf>
    <xf numFmtId="195" fontId="37" fillId="2" borderId="3" xfId="55" applyNumberFormat="1" applyFont="1" applyFill="1" applyBorder="1" applyAlignment="1">
      <alignment horizontal="center"/>
    </xf>
    <xf numFmtId="3" fontId="1" fillId="19" borderId="3" xfId="0" applyNumberFormat="1" applyFont="1" applyFill="1" applyBorder="1" applyAlignment="1">
      <alignment horizontal="center"/>
    </xf>
    <xf numFmtId="0" fontId="77" fillId="6" borderId="0" xfId="46" applyFont="1" applyFill="1">
      <protection locked="0"/>
    </xf>
    <xf numFmtId="0" fontId="78" fillId="6" borderId="0" xfId="46" applyFont="1" applyFill="1">
      <protection locked="0"/>
    </xf>
    <xf numFmtId="0" fontId="50" fillId="6" borderId="0" xfId="46" applyFont="1" applyFill="1">
      <protection locked="0"/>
    </xf>
    <xf numFmtId="0" fontId="51" fillId="6" borderId="0" xfId="46" applyFont="1" applyFill="1">
      <protection locked="0"/>
    </xf>
    <xf numFmtId="0" fontId="57" fillId="6" borderId="0" xfId="46" applyFont="1" applyFill="1">
      <protection locked="0"/>
    </xf>
    <xf numFmtId="9" fontId="1" fillId="2" borderId="3" xfId="55" applyFont="1" applyFill="1" applyBorder="1" applyAlignment="1">
      <alignment horizontal="center"/>
    </xf>
    <xf numFmtId="9" fontId="1" fillId="19" borderId="3" xfId="0" applyNumberFormat="1" applyFont="1" applyFill="1" applyBorder="1" applyAlignment="1">
      <alignment horizontal="center"/>
    </xf>
    <xf numFmtId="0" fontId="49" fillId="3" borderId="17" xfId="0" applyFont="1" applyFill="1" applyBorder="1" applyAlignment="1">
      <alignment wrapText="1"/>
    </xf>
    <xf numFmtId="3" fontId="1" fillId="5" borderId="3" xfId="0" applyNumberFormat="1" applyFont="1" applyFill="1" applyBorder="1" applyAlignment="1">
      <alignment horizontal="center"/>
    </xf>
    <xf numFmtId="9" fontId="1" fillId="5" borderId="3" xfId="55" applyFont="1" applyFill="1" applyBorder="1" applyAlignment="1">
      <alignment horizontal="center"/>
    </xf>
    <xf numFmtId="0" fontId="46" fillId="3" borderId="13" xfId="48" applyFont="1" applyFill="1" applyBorder="1" applyAlignment="1">
      <alignment horizontal="center" wrapText="1"/>
    </xf>
    <xf numFmtId="0" fontId="1" fillId="6" borderId="13" xfId="44" applyFont="1" applyFill="1" applyBorder="1" applyAlignment="1">
      <alignment horizontal="left"/>
    </xf>
    <xf numFmtId="0" fontId="1" fillId="6" borderId="22" xfId="44" applyFont="1" applyFill="1" applyBorder="1" applyAlignment="1">
      <alignment horizontal="left"/>
    </xf>
    <xf numFmtId="2" fontId="1" fillId="5" borderId="3" xfId="0" applyNumberFormat="1" applyFont="1" applyFill="1" applyBorder="1" applyAlignment="1">
      <alignment horizontal="center"/>
    </xf>
    <xf numFmtId="4" fontId="1" fillId="5" borderId="3" xfId="0" applyNumberFormat="1" applyFont="1" applyFill="1" applyBorder="1" applyAlignment="1">
      <alignment horizontal="center"/>
    </xf>
    <xf numFmtId="3" fontId="1" fillId="4" borderId="3" xfId="12" applyNumberFormat="1" applyFont="1" applyFill="1" applyBorder="1" applyAlignment="1">
      <alignment horizontal="center"/>
    </xf>
    <xf numFmtId="0" fontId="46" fillId="3" borderId="13" xfId="0" applyFont="1" applyFill="1" applyBorder="1" applyAlignment="1">
      <alignment horizontal="center"/>
    </xf>
    <xf numFmtId="4" fontId="0" fillId="19" borderId="3" xfId="0" applyNumberFormat="1" applyFill="1" applyBorder="1" applyAlignment="1">
      <alignment horizontal="center"/>
    </xf>
    <xf numFmtId="2" fontId="46" fillId="3" borderId="3" xfId="0" applyNumberFormat="1" applyFont="1" applyFill="1" applyBorder="1" applyAlignment="1">
      <alignment horizontal="center"/>
    </xf>
    <xf numFmtId="0" fontId="51" fillId="0" borderId="0" xfId="0" applyFont="1"/>
    <xf numFmtId="3" fontId="66" fillId="6" borderId="0" xfId="44" applyNumberFormat="1" applyFont="1" applyFill="1"/>
    <xf numFmtId="10" fontId="66" fillId="6" borderId="0" xfId="0" applyNumberFormat="1" applyFont="1" applyFill="1"/>
    <xf numFmtId="10" fontId="0" fillId="6" borderId="0" xfId="0" applyNumberFormat="1" applyFill="1"/>
    <xf numFmtId="0" fontId="1" fillId="0" borderId="15" xfId="0" applyFont="1" applyFill="1" applyBorder="1"/>
    <xf numFmtId="0" fontId="41" fillId="3" borderId="17" xfId="46" applyFont="1" applyFill="1" applyBorder="1" applyAlignment="1">
      <alignment horizontal="center"/>
      <protection locked="0"/>
    </xf>
    <xf numFmtId="0" fontId="1" fillId="6" borderId="0" xfId="0" applyFont="1" applyFill="1" applyAlignment="1">
      <alignment horizontal="left"/>
    </xf>
    <xf numFmtId="3" fontId="37" fillId="2" borderId="3" xfId="0" applyNumberFormat="1" applyFont="1" applyFill="1" applyBorder="1" applyAlignment="1">
      <alignment horizontal="center"/>
    </xf>
    <xf numFmtId="3" fontId="75" fillId="3" borderId="15" xfId="44" applyNumberFormat="1" applyFont="1" applyFill="1" applyBorder="1" applyAlignment="1">
      <alignment horizontal="center"/>
    </xf>
    <xf numFmtId="2" fontId="0" fillId="17" borderId="3" xfId="0" applyNumberFormat="1" applyFill="1" applyBorder="1" applyAlignment="1">
      <alignment horizontal="center"/>
    </xf>
    <xf numFmtId="196" fontId="37" fillId="19" borderId="3" xfId="55" applyNumberFormat="1" applyFont="1" applyFill="1" applyBorder="1" applyAlignment="1">
      <alignment horizontal="center" wrapText="1"/>
    </xf>
    <xf numFmtId="0" fontId="1" fillId="6" borderId="13" xfId="0" applyFont="1" applyFill="1" applyBorder="1"/>
    <xf numFmtId="0" fontId="1" fillId="4" borderId="15" xfId="85" applyNumberFormat="1" applyFont="1" applyFill="1" applyBorder="1" applyAlignment="1">
      <alignment horizontal="left"/>
    </xf>
    <xf numFmtId="3" fontId="1" fillId="28" borderId="3" xfId="0" applyNumberFormat="1" applyFont="1" applyFill="1" applyBorder="1" applyAlignment="1">
      <alignment horizontal="center"/>
    </xf>
    <xf numFmtId="0" fontId="56" fillId="12" borderId="11" xfId="0" applyFont="1" applyFill="1" applyBorder="1" applyAlignment="1">
      <alignment horizontal="center"/>
    </xf>
    <xf numFmtId="0" fontId="56" fillId="23" borderId="11" xfId="0" applyFont="1" applyFill="1" applyBorder="1" applyAlignment="1">
      <alignment horizontal="center"/>
    </xf>
    <xf numFmtId="0" fontId="56" fillId="25" borderId="11" xfId="0" applyFont="1" applyFill="1" applyBorder="1" applyAlignment="1">
      <alignment horizontal="center"/>
    </xf>
    <xf numFmtId="0" fontId="56" fillId="26" borderId="11" xfId="0" applyFont="1" applyFill="1" applyBorder="1" applyAlignment="1">
      <alignment horizontal="center"/>
    </xf>
    <xf numFmtId="0" fontId="0" fillId="4" borderId="3" xfId="85" applyNumberFormat="1" applyFont="1" applyFill="1" applyBorder="1" applyAlignment="1">
      <alignment horizontal="left"/>
    </xf>
    <xf numFmtId="0" fontId="75" fillId="3" borderId="19" xfId="0" applyFont="1" applyFill="1" applyBorder="1"/>
    <xf numFmtId="0" fontId="74" fillId="0" borderId="14" xfId="0" applyFont="1" applyFill="1" applyBorder="1"/>
    <xf numFmtId="0" fontId="0" fillId="6" borderId="3" xfId="44" applyFont="1" applyFill="1" applyBorder="1" applyAlignment="1">
      <alignment horizontal="left"/>
    </xf>
    <xf numFmtId="0" fontId="46" fillId="6" borderId="0" xfId="44" applyFont="1" applyFill="1"/>
    <xf numFmtId="0" fontId="0" fillId="6" borderId="0" xfId="44" applyFont="1" applyFill="1" applyBorder="1" applyAlignment="1">
      <alignment horizontal="left"/>
    </xf>
    <xf numFmtId="0" fontId="0" fillId="4" borderId="15" xfId="85" applyNumberFormat="1" applyFont="1" applyFill="1" applyBorder="1" applyAlignment="1">
      <alignment horizontal="left"/>
    </xf>
    <xf numFmtId="0" fontId="0" fillId="0" borderId="15" xfId="0" applyFont="1" applyFill="1" applyBorder="1"/>
    <xf numFmtId="4" fontId="37" fillId="2" borderId="3" xfId="0" applyNumberFormat="1" applyFont="1" applyFill="1" applyBorder="1" applyAlignment="1"/>
    <xf numFmtId="0" fontId="46" fillId="3" borderId="13" xfId="44" applyFont="1" applyFill="1" applyBorder="1" applyAlignment="1">
      <alignment horizontal="left"/>
    </xf>
    <xf numFmtId="0" fontId="0" fillId="6" borderId="13" xfId="44" applyFont="1" applyFill="1" applyBorder="1" applyAlignment="1">
      <alignment horizontal="left" wrapText="1"/>
    </xf>
    <xf numFmtId="0" fontId="0" fillId="6" borderId="3" xfId="44" applyFont="1" applyFill="1" applyBorder="1" applyAlignment="1">
      <alignment horizontal="left" wrapText="1"/>
    </xf>
    <xf numFmtId="0" fontId="0" fillId="6" borderId="3" xfId="45" applyFont="1" applyFill="1" applyBorder="1">
      <protection locked="0"/>
    </xf>
    <xf numFmtId="0" fontId="46" fillId="3" borderId="21" xfId="0" applyFont="1" applyFill="1" applyBorder="1" applyAlignment="1">
      <alignment horizontal="center"/>
    </xf>
    <xf numFmtId="0" fontId="46" fillId="3" borderId="16" xfId="0" applyFont="1" applyFill="1" applyBorder="1" applyAlignment="1">
      <alignment horizontal="center"/>
    </xf>
    <xf numFmtId="0" fontId="83" fillId="6" borderId="0" xfId="0" applyFont="1" applyFill="1"/>
    <xf numFmtId="3" fontId="0" fillId="4" borderId="3" xfId="0" applyNumberFormat="1" applyFont="1" applyFill="1" applyBorder="1" applyAlignment="1">
      <alignment horizontal="center"/>
    </xf>
    <xf numFmtId="3" fontId="46" fillId="3" borderId="15" xfId="0" applyNumberFormat="1" applyFont="1" applyFill="1" applyBorder="1" applyAlignment="1"/>
    <xf numFmtId="0" fontId="66" fillId="6" borderId="0" xfId="0" applyFont="1" applyFill="1" applyAlignment="1">
      <alignment vertical="top"/>
    </xf>
    <xf numFmtId="3" fontId="46" fillId="29" borderId="3" xfId="12" applyNumberFormat="1" applyFont="1" applyFill="1" applyBorder="1" applyAlignment="1">
      <alignment horizontal="center"/>
    </xf>
    <xf numFmtId="9" fontId="1" fillId="18" borderId="3" xfId="55" applyNumberFormat="1" applyFont="1" applyFill="1" applyBorder="1" applyAlignment="1">
      <alignment horizontal="center"/>
    </xf>
    <xf numFmtId="0" fontId="0" fillId="6" borderId="13" xfId="44" applyFont="1" applyFill="1" applyBorder="1" applyAlignment="1">
      <alignment horizontal="center" wrapText="1"/>
    </xf>
    <xf numFmtId="1" fontId="37" fillId="19" borderId="3" xfId="55" applyNumberFormat="1" applyFont="1" applyFill="1" applyBorder="1" applyAlignment="1">
      <alignment horizontal="center"/>
    </xf>
    <xf numFmtId="197" fontId="37" fillId="2" borderId="3" xfId="55" applyNumberFormat="1" applyFont="1" applyFill="1" applyBorder="1" applyAlignment="1">
      <alignment horizontal="center"/>
    </xf>
    <xf numFmtId="0" fontId="46" fillId="30" borderId="0" xfId="0" applyFont="1" applyFill="1" applyAlignment="1">
      <alignment horizontal="left"/>
    </xf>
    <xf numFmtId="0" fontId="0" fillId="30" borderId="0" xfId="0" applyFill="1"/>
    <xf numFmtId="0" fontId="46" fillId="31" borderId="3" xfId="0" applyFont="1" applyFill="1" applyBorder="1"/>
    <xf numFmtId="0" fontId="46" fillId="32" borderId="14" xfId="0" applyFont="1" applyFill="1" applyBorder="1"/>
    <xf numFmtId="0" fontId="46" fillId="32" borderId="15" xfId="0" applyFont="1" applyFill="1" applyBorder="1"/>
    <xf numFmtId="0" fontId="0" fillId="0" borderId="16" xfId="0" applyBorder="1"/>
    <xf numFmtId="0" fontId="0" fillId="0" borderId="11" xfId="0" applyBorder="1"/>
    <xf numFmtId="0" fontId="0" fillId="30" borderId="23" xfId="0" applyFill="1" applyBorder="1"/>
    <xf numFmtId="190" fontId="37" fillId="2" borderId="3" xfId="55" applyNumberFormat="1" applyFont="1" applyFill="1" applyBorder="1" applyAlignment="1">
      <alignment horizontal="center"/>
    </xf>
    <xf numFmtId="0" fontId="0" fillId="6" borderId="3" xfId="0" applyFont="1" applyFill="1" applyBorder="1"/>
    <xf numFmtId="0" fontId="40" fillId="6" borderId="0" xfId="0" applyFont="1" applyFill="1"/>
    <xf numFmtId="0" fontId="1" fillId="6" borderId="3" xfId="44" applyFont="1" applyFill="1" applyBorder="1" applyAlignment="1">
      <alignment horizontal="left"/>
    </xf>
    <xf numFmtId="3" fontId="57" fillId="6" borderId="0" xfId="45" applyNumberFormat="1" applyFont="1" applyFill="1" applyBorder="1" applyAlignment="1">
      <alignment horizontal="center"/>
      <protection locked="0"/>
    </xf>
    <xf numFmtId="3" fontId="50" fillId="6" borderId="0" xfId="45" applyNumberFormat="1" applyFont="1" applyFill="1" applyBorder="1" applyAlignment="1">
      <protection locked="0"/>
    </xf>
    <xf numFmtId="0" fontId="84" fillId="6" borderId="0" xfId="0" applyFont="1" applyFill="1"/>
    <xf numFmtId="0" fontId="0" fillId="33" borderId="0" xfId="0" applyFill="1"/>
    <xf numFmtId="2" fontId="51" fillId="33" borderId="0" xfId="45" applyNumberFormat="1" applyFont="1" applyFill="1" applyBorder="1" applyAlignment="1">
      <alignment horizontal="left"/>
      <protection locked="0"/>
    </xf>
    <xf numFmtId="0" fontId="51" fillId="33" borderId="0" xfId="44" applyFont="1" applyFill="1" applyBorder="1" applyAlignment="1">
      <alignment horizontal="left"/>
    </xf>
    <xf numFmtId="0" fontId="0" fillId="33" borderId="0" xfId="0" applyFill="1" applyAlignment="1">
      <alignment horizontal="center"/>
    </xf>
    <xf numFmtId="0" fontId="46" fillId="3" borderId="3" xfId="0" applyFont="1" applyFill="1" applyBorder="1" applyAlignment="1">
      <alignment wrapText="1"/>
    </xf>
    <xf numFmtId="164" fontId="37" fillId="6" borderId="0" xfId="12" applyNumberFormat="1" applyFont="1" applyFill="1" applyBorder="1" applyAlignment="1">
      <alignment horizontal="left"/>
    </xf>
    <xf numFmtId="192" fontId="37" fillId="28" borderId="3" xfId="55" applyNumberFormat="1" applyFont="1" applyFill="1" applyBorder="1" applyAlignment="1">
      <alignment horizontal="center"/>
    </xf>
    <xf numFmtId="9" fontId="37" fillId="19" borderId="3" xfId="55" applyNumberFormat="1" applyFont="1" applyFill="1" applyBorder="1" applyAlignment="1">
      <alignment horizontal="center" wrapText="1"/>
    </xf>
    <xf numFmtId="0" fontId="0" fillId="0" borderId="3" xfId="0" applyFont="1" applyFill="1" applyBorder="1"/>
    <xf numFmtId="3" fontId="1" fillId="6" borderId="3" xfId="48" applyNumberFormat="1" applyFont="1" applyFill="1" applyBorder="1" applyAlignment="1">
      <alignment horizontal="center"/>
    </xf>
    <xf numFmtId="0" fontId="1" fillId="6" borderId="15" xfId="44" applyFont="1" applyFill="1" applyBorder="1" applyAlignment="1">
      <alignment horizontal="left" wrapText="1"/>
    </xf>
    <xf numFmtId="198" fontId="1" fillId="18" borderId="3" xfId="0" applyNumberFormat="1" applyFont="1" applyFill="1" applyBorder="1" applyAlignment="1">
      <alignment horizontal="center"/>
    </xf>
    <xf numFmtId="0" fontId="0" fillId="0" borderId="0" xfId="0" applyFont="1" applyFill="1" applyBorder="1"/>
    <xf numFmtId="3" fontId="46" fillId="2" borderId="3" xfId="0" applyNumberFormat="1" applyFont="1" applyFill="1" applyBorder="1" applyAlignment="1"/>
    <xf numFmtId="9" fontId="83" fillId="33" borderId="0" xfId="55" applyFont="1" applyFill="1" applyBorder="1" applyAlignment="1"/>
    <xf numFmtId="0" fontId="0" fillId="4" borderId="16" xfId="0" applyFont="1" applyFill="1" applyBorder="1"/>
    <xf numFmtId="0" fontId="75" fillId="3" borderId="15" xfId="44" applyFont="1" applyFill="1" applyBorder="1" applyAlignment="1">
      <alignment horizontal="center"/>
    </xf>
    <xf numFmtId="0" fontId="0" fillId="6" borderId="0" xfId="0" applyFont="1" applyFill="1"/>
    <xf numFmtId="2" fontId="1" fillId="5" borderId="13" xfId="0" applyNumberFormat="1" applyFont="1" applyFill="1" applyBorder="1" applyAlignment="1">
      <alignment horizontal="center"/>
    </xf>
    <xf numFmtId="9" fontId="43" fillId="28" borderId="3" xfId="55" applyFont="1" applyFill="1" applyBorder="1" applyAlignment="1">
      <alignment horizontal="center"/>
    </xf>
    <xf numFmtId="3" fontId="43" fillId="28" borderId="3" xfId="0" applyNumberFormat="1" applyFont="1" applyFill="1" applyBorder="1" applyAlignment="1">
      <alignment horizontal="center"/>
    </xf>
    <xf numFmtId="4" fontId="0" fillId="28" borderId="3" xfId="0" applyNumberFormat="1" applyFill="1" applyBorder="1" applyAlignment="1">
      <alignment horizontal="center"/>
    </xf>
    <xf numFmtId="190" fontId="0" fillId="28" borderId="3" xfId="55" applyNumberFormat="1" applyFont="1" applyFill="1" applyBorder="1" applyAlignment="1">
      <alignment horizontal="center"/>
    </xf>
    <xf numFmtId="190" fontId="37" fillId="19" borderId="3" xfId="55" applyNumberFormat="1" applyFont="1" applyFill="1" applyBorder="1" applyAlignment="1">
      <alignment horizontal="center" wrapText="1"/>
    </xf>
    <xf numFmtId="3" fontId="83" fillId="6" borderId="0" xfId="0" applyNumberFormat="1" applyFont="1" applyFill="1" applyAlignment="1">
      <alignment horizontal="left"/>
    </xf>
    <xf numFmtId="0" fontId="83" fillId="6" borderId="0" xfId="0" applyFont="1" applyFill="1" applyAlignment="1">
      <alignment horizontal="left"/>
    </xf>
    <xf numFmtId="0" fontId="37" fillId="0" borderId="3" xfId="0" applyFont="1" applyFill="1" applyBorder="1" applyAlignment="1">
      <alignment horizontal="center"/>
    </xf>
    <xf numFmtId="10" fontId="0" fillId="2" borderId="3" xfId="55" applyNumberFormat="1" applyFont="1" applyFill="1" applyBorder="1" applyAlignment="1">
      <alignment horizontal="center"/>
    </xf>
    <xf numFmtId="0" fontId="83" fillId="6" borderId="0" xfId="0" applyFont="1" applyFill="1" applyAlignment="1"/>
    <xf numFmtId="10" fontId="0" fillId="34" borderId="3" xfId="55" applyNumberFormat="1" applyFont="1" applyFill="1" applyBorder="1" applyAlignment="1">
      <alignment horizontal="center"/>
    </xf>
    <xf numFmtId="9" fontId="66" fillId="28" borderId="3" xfId="55" applyFont="1" applyFill="1" applyBorder="1" applyAlignment="1">
      <alignment horizontal="center"/>
    </xf>
    <xf numFmtId="4" fontId="43" fillId="28" borderId="3" xfId="0" applyNumberFormat="1" applyFont="1" applyFill="1" applyBorder="1" applyAlignment="1">
      <alignment horizontal="center"/>
    </xf>
    <xf numFmtId="9" fontId="1" fillId="28" borderId="3" xfId="55" applyFont="1" applyFill="1" applyBorder="1" applyAlignment="1">
      <alignment horizontal="center"/>
    </xf>
    <xf numFmtId="199" fontId="1" fillId="28" borderId="3" xfId="0" applyNumberFormat="1" applyFont="1" applyFill="1" applyBorder="1" applyAlignment="1">
      <alignment horizontal="center"/>
    </xf>
    <xf numFmtId="190" fontId="1" fillId="28" borderId="3" xfId="55" applyNumberFormat="1" applyFont="1" applyFill="1" applyBorder="1" applyAlignment="1">
      <alignment horizontal="center"/>
    </xf>
    <xf numFmtId="9" fontId="1" fillId="28" borderId="3" xfId="55" applyNumberFormat="1" applyFont="1" applyFill="1" applyBorder="1" applyAlignment="1">
      <alignment horizontal="center"/>
    </xf>
    <xf numFmtId="0" fontId="1" fillId="6" borderId="3" xfId="0" applyFont="1" applyFill="1" applyBorder="1"/>
    <xf numFmtId="0" fontId="46" fillId="3" borderId="19" xfId="0" applyFont="1" applyFill="1" applyBorder="1" applyAlignment="1"/>
    <xf numFmtId="0" fontId="49" fillId="4" borderId="0" xfId="0" applyFont="1" applyFill="1" applyBorder="1"/>
    <xf numFmtId="0" fontId="49" fillId="28" borderId="0" xfId="0" applyFont="1" applyFill="1" applyBorder="1"/>
    <xf numFmtId="0" fontId="46" fillId="19" borderId="0" xfId="0" applyFont="1" applyFill="1" applyBorder="1"/>
    <xf numFmtId="0" fontId="46" fillId="2" borderId="0" xfId="0" applyFont="1" applyFill="1" applyBorder="1"/>
    <xf numFmtId="0" fontId="46" fillId="18" borderId="0" xfId="0" applyFont="1" applyFill="1" applyBorder="1"/>
    <xf numFmtId="0" fontId="42" fillId="6" borderId="21" xfId="45" applyFont="1" applyFill="1" applyBorder="1">
      <protection locked="0"/>
    </xf>
    <xf numFmtId="0" fontId="42" fillId="6" borderId="0" xfId="45" applyFont="1" applyFill="1" applyBorder="1">
      <protection locked="0"/>
    </xf>
    <xf numFmtId="0" fontId="42" fillId="6" borderId="7" xfId="45" applyFont="1" applyFill="1" applyBorder="1">
      <protection locked="0"/>
    </xf>
    <xf numFmtId="0" fontId="42" fillId="6" borderId="11" xfId="45" applyFont="1" applyFill="1" applyBorder="1">
      <protection locked="0"/>
    </xf>
    <xf numFmtId="0" fontId="42" fillId="6" borderId="23" xfId="45" applyFont="1" applyFill="1" applyBorder="1">
      <protection locked="0"/>
    </xf>
    <xf numFmtId="0" fontId="1" fillId="0" borderId="0" xfId="0" applyFont="1" applyFill="1" applyBorder="1" applyAlignment="1"/>
    <xf numFmtId="0" fontId="1" fillId="0" borderId="0" xfId="0" applyFont="1" applyFill="1" applyBorder="1"/>
    <xf numFmtId="0" fontId="49" fillId="17" borderId="0" xfId="0" applyFont="1" applyFill="1" applyAlignment="1">
      <alignment wrapText="1"/>
    </xf>
    <xf numFmtId="0" fontId="49" fillId="28" borderId="0" xfId="0" applyFont="1" applyFill="1" applyAlignment="1">
      <alignment wrapText="1"/>
    </xf>
    <xf numFmtId="0" fontId="49" fillId="19" borderId="0" xfId="0" applyFont="1" applyFill="1" applyAlignment="1">
      <alignment wrapText="1"/>
    </xf>
    <xf numFmtId="0" fontId="49" fillId="2" borderId="0" xfId="0" applyFont="1" applyFill="1" applyAlignment="1">
      <alignment wrapText="1"/>
    </xf>
    <xf numFmtId="0" fontId="49" fillId="18" borderId="0" xfId="0" applyFont="1" applyFill="1" applyAlignment="1">
      <alignment wrapText="1"/>
    </xf>
    <xf numFmtId="0" fontId="1" fillId="0" borderId="3" xfId="0" applyFont="1" applyFill="1" applyBorder="1" applyAlignment="1">
      <alignment wrapText="1"/>
    </xf>
    <xf numFmtId="0" fontId="46" fillId="19" borderId="0" xfId="0" applyFont="1" applyFill="1" applyAlignment="1">
      <alignment wrapText="1"/>
    </xf>
    <xf numFmtId="0" fontId="46" fillId="17" borderId="0" xfId="0" applyFont="1" applyFill="1" applyAlignment="1">
      <alignment wrapText="1"/>
    </xf>
    <xf numFmtId="0" fontId="46" fillId="4" borderId="0" xfId="0" applyFont="1" applyFill="1" applyAlignment="1">
      <alignment wrapText="1"/>
    </xf>
    <xf numFmtId="0" fontId="46" fillId="2" borderId="0" xfId="0" applyFont="1" applyFill="1" applyAlignment="1">
      <alignment wrapText="1"/>
    </xf>
    <xf numFmtId="0" fontId="46" fillId="18" borderId="0" xfId="0" applyFont="1" applyFill="1" applyAlignment="1">
      <alignment wrapText="1"/>
    </xf>
    <xf numFmtId="0" fontId="0" fillId="19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5" borderId="0" xfId="0" applyFont="1" applyFill="1" applyAlignment="1">
      <alignment wrapText="1"/>
    </xf>
    <xf numFmtId="0" fontId="1" fillId="19" borderId="0" xfId="0" applyFont="1" applyFill="1" applyAlignment="1">
      <alignment wrapText="1"/>
    </xf>
    <xf numFmtId="0" fontId="1" fillId="2" borderId="0" xfId="0" applyFont="1" applyFill="1" applyAlignment="1">
      <alignment wrapText="1"/>
    </xf>
    <xf numFmtId="0" fontId="1" fillId="19" borderId="0" xfId="0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19" borderId="0" xfId="0" applyFont="1" applyFill="1"/>
    <xf numFmtId="0" fontId="1" fillId="2" borderId="0" xfId="0" applyFont="1" applyFill="1" applyAlignment="1">
      <alignment vertical="center"/>
    </xf>
    <xf numFmtId="0" fontId="1" fillId="19" borderId="0" xfId="0" applyFont="1" applyFill="1" applyAlignment="1">
      <alignment vertical="center"/>
    </xf>
    <xf numFmtId="0" fontId="46" fillId="5" borderId="0" xfId="0" applyFont="1" applyFill="1" applyAlignment="1">
      <alignment wrapText="1"/>
    </xf>
    <xf numFmtId="0" fontId="46" fillId="18" borderId="0" xfId="0" applyFont="1" applyFill="1" applyAlignment="1">
      <alignment vertical="center" wrapText="1"/>
    </xf>
    <xf numFmtId="0" fontId="1" fillId="4" borderId="0" xfId="0" applyFont="1" applyFill="1"/>
    <xf numFmtId="0" fontId="0" fillId="17" borderId="0" xfId="0" applyFill="1" applyAlignment="1">
      <alignment wrapText="1"/>
    </xf>
    <xf numFmtId="0" fontId="0" fillId="4" borderId="0" xfId="0" applyFill="1" applyAlignment="1">
      <alignment wrapText="1"/>
    </xf>
    <xf numFmtId="0" fontId="0" fillId="18" borderId="0" xfId="0" applyFill="1" applyAlignment="1">
      <alignment vertical="center"/>
    </xf>
    <xf numFmtId="0" fontId="1" fillId="18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46" fillId="4" borderId="0" xfId="0" applyFont="1" applyFill="1" applyAlignment="1">
      <alignment horizontal="left" wrapText="1"/>
    </xf>
    <xf numFmtId="0" fontId="0" fillId="19" borderId="0" xfId="0" applyFill="1" applyAlignment="1">
      <alignment vertical="center" wrapText="1"/>
    </xf>
    <xf numFmtId="0" fontId="0" fillId="17" borderId="0" xfId="0" applyFill="1" applyAlignment="1">
      <alignment vertical="center"/>
    </xf>
    <xf numFmtId="0" fontId="46" fillId="17" borderId="0" xfId="0" applyFont="1" applyFill="1" applyAlignment="1">
      <alignment vertical="center" wrapText="1"/>
    </xf>
    <xf numFmtId="0" fontId="86" fillId="13" borderId="0" xfId="0" applyFont="1" applyFill="1"/>
    <xf numFmtId="0" fontId="37" fillId="0" borderId="3" xfId="0" applyFont="1" applyFill="1" applyBorder="1" applyAlignment="1">
      <alignment horizontal="left" vertical="top" wrapText="1"/>
    </xf>
    <xf numFmtId="0" fontId="66" fillId="0" borderId="3" xfId="0" applyFont="1" applyFill="1" applyBorder="1" applyAlignment="1">
      <alignment horizontal="left" vertical="top" wrapText="1"/>
    </xf>
    <xf numFmtId="0" fontId="74" fillId="0" borderId="3" xfId="0" applyFont="1" applyFill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37" fillId="0" borderId="16" xfId="0" applyFont="1" applyFill="1" applyBorder="1" applyAlignment="1">
      <alignment horizontal="left" vertical="top" wrapText="1"/>
    </xf>
    <xf numFmtId="0" fontId="83" fillId="6" borderId="0" xfId="0" applyFont="1" applyFill="1" applyBorder="1" applyAlignment="1">
      <alignment horizontal="left" vertical="center" wrapText="1"/>
    </xf>
    <xf numFmtId="0" fontId="0" fillId="17" borderId="0" xfId="0" applyFill="1" applyAlignment="1">
      <alignment horizontal="left" wrapText="1"/>
    </xf>
    <xf numFmtId="0" fontId="0" fillId="28" borderId="0" xfId="0" applyFill="1" applyAlignment="1">
      <alignment horizontal="left" vertical="center" wrapText="1"/>
    </xf>
    <xf numFmtId="0" fontId="1" fillId="19" borderId="0" xfId="0" applyFont="1" applyFill="1" applyAlignment="1">
      <alignment horizontal="left" wrapText="1"/>
    </xf>
    <xf numFmtId="0" fontId="0" fillId="19" borderId="0" xfId="0" applyFill="1" applyAlignment="1">
      <alignment horizontal="left" wrapText="1"/>
    </xf>
    <xf numFmtId="0" fontId="0" fillId="2" borderId="0" xfId="0" applyFill="1" applyAlignment="1">
      <alignment horizontal="left" vertical="center" wrapText="1"/>
    </xf>
    <xf numFmtId="0" fontId="0" fillId="18" borderId="0" xfId="0" applyFill="1" applyAlignment="1">
      <alignment horizontal="left" vertical="center"/>
    </xf>
    <xf numFmtId="0" fontId="0" fillId="17" borderId="0" xfId="0" applyFill="1" applyAlignment="1">
      <alignment horizontal="left" vertical="center"/>
    </xf>
    <xf numFmtId="0" fontId="0" fillId="4" borderId="0" xfId="0" applyFill="1" applyAlignment="1">
      <alignment horizontal="left" wrapText="1"/>
    </xf>
    <xf numFmtId="0" fontId="1" fillId="18" borderId="0" xfId="0" applyFont="1" applyFill="1" applyAlignment="1">
      <alignment horizontal="left" vertical="center" wrapText="1"/>
    </xf>
    <xf numFmtId="0" fontId="0" fillId="18" borderId="0" xfId="0" applyFill="1" applyAlignment="1">
      <alignment horizontal="left" vertical="center" wrapText="1"/>
    </xf>
    <xf numFmtId="0" fontId="46" fillId="3" borderId="13" xfId="0" applyFont="1" applyFill="1" applyBorder="1" applyAlignment="1">
      <alignment horizontal="center"/>
    </xf>
    <xf numFmtId="0" fontId="46" fillId="3" borderId="14" xfId="0" applyFont="1" applyFill="1" applyBorder="1" applyAlignment="1">
      <alignment horizontal="center"/>
    </xf>
    <xf numFmtId="0" fontId="46" fillId="3" borderId="15" xfId="0" applyFont="1" applyFill="1" applyBorder="1" applyAlignment="1">
      <alignment horizontal="center"/>
    </xf>
    <xf numFmtId="0" fontId="1" fillId="19" borderId="0" xfId="0" applyFont="1" applyFill="1" applyAlignment="1">
      <alignment horizontal="left" vertical="center" wrapText="1"/>
    </xf>
    <xf numFmtId="0" fontId="0" fillId="19" borderId="0" xfId="0" applyFill="1" applyAlignment="1">
      <alignment horizontal="left" vertical="center" wrapText="1"/>
    </xf>
    <xf numFmtId="0" fontId="0" fillId="18" borderId="0" xfId="0" applyFill="1" applyAlignment="1">
      <alignment horizontal="left" wrapText="1"/>
    </xf>
    <xf numFmtId="0" fontId="85" fillId="35" borderId="0" xfId="0" applyFont="1" applyFill="1" applyAlignment="1">
      <alignment horizontal="left" vertical="center" wrapText="1"/>
    </xf>
    <xf numFmtId="0" fontId="1" fillId="17" borderId="0" xfId="0" applyFont="1" applyFill="1" applyAlignment="1">
      <alignment wrapText="1"/>
    </xf>
    <xf numFmtId="0" fontId="0" fillId="4" borderId="0" xfId="0" applyFill="1" applyAlignment="1">
      <alignment wrapText="1"/>
    </xf>
    <xf numFmtId="0" fontId="0" fillId="0" borderId="0" xfId="0" applyAlignment="1">
      <alignment wrapText="1"/>
    </xf>
    <xf numFmtId="0" fontId="0" fillId="5" borderId="0" xfId="0" applyFill="1" applyAlignment="1">
      <alignment wrapText="1"/>
    </xf>
    <xf numFmtId="0" fontId="1" fillId="18" borderId="0" xfId="0" applyFont="1" applyFill="1" applyAlignment="1">
      <alignment wrapText="1"/>
    </xf>
    <xf numFmtId="0" fontId="1" fillId="17" borderId="0" xfId="0" applyFont="1" applyFill="1" applyAlignment="1">
      <alignment horizontal="left" vertical="center"/>
    </xf>
    <xf numFmtId="0" fontId="0" fillId="5" borderId="0" xfId="0" applyFill="1" applyAlignment="1">
      <alignment horizontal="left" wrapText="1"/>
    </xf>
    <xf numFmtId="0" fontId="1" fillId="18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17" borderId="0" xfId="0" applyFill="1" applyAlignment="1">
      <alignment wrapText="1"/>
    </xf>
    <xf numFmtId="0" fontId="0" fillId="5" borderId="0" xfId="0" applyFill="1" applyAlignment="1">
      <alignment vertical="center" wrapText="1"/>
    </xf>
    <xf numFmtId="0" fontId="1" fillId="19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46" fillId="3" borderId="17" xfId="44" applyFont="1" applyFill="1" applyBorder="1" applyAlignment="1">
      <alignment horizontal="center"/>
    </xf>
    <xf numFmtId="0" fontId="46" fillId="3" borderId="16" xfId="44" applyFont="1" applyFill="1" applyBorder="1" applyAlignment="1">
      <alignment horizontal="center"/>
    </xf>
    <xf numFmtId="0" fontId="46" fillId="3" borderId="17" xfId="0" applyFont="1" applyFill="1" applyBorder="1" applyAlignment="1">
      <alignment horizontal="center" wrapText="1"/>
    </xf>
    <xf numFmtId="0" fontId="0" fillId="0" borderId="16" xfId="0" applyBorder="1" applyAlignment="1">
      <alignment horizontal="center"/>
    </xf>
    <xf numFmtId="0" fontId="46" fillId="3" borderId="13" xfId="47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46" fillId="15" borderId="17" xfId="0" applyFont="1" applyFill="1" applyBorder="1" applyAlignment="1">
      <alignment horizontal="center" wrapText="1"/>
    </xf>
    <xf numFmtId="0" fontId="46" fillId="3" borderId="3" xfId="47" applyFont="1" applyFill="1" applyBorder="1" applyAlignment="1">
      <alignment horizontal="center"/>
    </xf>
    <xf numFmtId="0" fontId="0" fillId="0" borderId="3" xfId="0" applyBorder="1" applyAlignment="1"/>
    <xf numFmtId="0" fontId="46" fillId="3" borderId="13" xfId="48" applyFont="1" applyFill="1" applyBorder="1" applyAlignment="1">
      <alignment horizontal="center" wrapText="1"/>
    </xf>
    <xf numFmtId="0" fontId="46" fillId="3" borderId="15" xfId="48" applyFont="1" applyFill="1" applyBorder="1" applyAlignment="1">
      <alignment horizontal="center" wrapText="1"/>
    </xf>
    <xf numFmtId="0" fontId="46" fillId="3" borderId="13" xfId="0" applyFont="1" applyFill="1" applyBorder="1" applyAlignment="1">
      <alignment horizontal="center" wrapText="1"/>
    </xf>
    <xf numFmtId="0" fontId="46" fillId="3" borderId="15" xfId="0" applyFont="1" applyFill="1" applyBorder="1" applyAlignment="1">
      <alignment horizontal="center" wrapText="1"/>
    </xf>
    <xf numFmtId="0" fontId="46" fillId="21" borderId="13" xfId="0" applyFont="1" applyFill="1" applyBorder="1" applyAlignment="1">
      <alignment horizontal="center"/>
    </xf>
    <xf numFmtId="0" fontId="46" fillId="21" borderId="15" xfId="0" applyFont="1" applyFill="1" applyBorder="1" applyAlignment="1">
      <alignment horizontal="center"/>
    </xf>
    <xf numFmtId="0" fontId="1" fillId="2" borderId="0" xfId="0" applyFont="1" applyFill="1" applyAlignment="1">
      <alignment horizontal="left" vertical="center" wrapText="1"/>
    </xf>
    <xf numFmtId="0" fontId="83" fillId="6" borderId="0" xfId="0" applyFont="1" applyFill="1" applyBorder="1" applyAlignment="1">
      <alignment horizontal="left" vertical="center" textRotation="90" wrapText="1"/>
    </xf>
    <xf numFmtId="0" fontId="0" fillId="17" borderId="0" xfId="0" applyFill="1" applyAlignment="1">
      <alignment vertical="center" wrapText="1"/>
    </xf>
    <xf numFmtId="189" fontId="49" fillId="3" borderId="13" xfId="12" applyNumberFormat="1" applyFont="1" applyFill="1" applyBorder="1" applyAlignment="1"/>
    <xf numFmtId="0" fontId="0" fillId="0" borderId="15" xfId="0" applyBorder="1" applyAlignment="1"/>
    <xf numFmtId="0" fontId="74" fillId="0" borderId="13" xfId="0" applyFont="1" applyFill="1" applyBorder="1" applyAlignment="1"/>
    <xf numFmtId="0" fontId="74" fillId="0" borderId="15" xfId="0" applyFont="1" applyFill="1" applyBorder="1" applyAlignment="1"/>
    <xf numFmtId="0" fontId="49" fillId="3" borderId="13" xfId="0" applyFont="1" applyFill="1" applyBorder="1" applyAlignment="1">
      <alignment horizontal="center"/>
    </xf>
    <xf numFmtId="0" fontId="49" fillId="3" borderId="14" xfId="0" applyFont="1" applyFill="1" applyBorder="1" applyAlignment="1">
      <alignment horizontal="center"/>
    </xf>
    <xf numFmtId="0" fontId="49" fillId="3" borderId="15" xfId="0" applyFont="1" applyFill="1" applyBorder="1" applyAlignment="1">
      <alignment horizontal="center"/>
    </xf>
    <xf numFmtId="0" fontId="74" fillId="0" borderId="13" xfId="0" applyFont="1" applyFill="1" applyBorder="1" applyAlignment="1">
      <alignment horizontal="left"/>
    </xf>
    <xf numFmtId="0" fontId="74" fillId="0" borderId="15" xfId="0" applyFont="1" applyFill="1" applyBorder="1" applyAlignment="1">
      <alignment horizontal="left"/>
    </xf>
    <xf numFmtId="0" fontId="46" fillId="2" borderId="0" xfId="0" applyFont="1" applyFill="1" applyAlignment="1">
      <alignment horizontal="left" vertical="center" wrapText="1"/>
    </xf>
    <xf numFmtId="0" fontId="46" fillId="19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56" fillId="27" borderId="11" xfId="0" applyFont="1" applyFill="1" applyBorder="1" applyAlignment="1">
      <alignment horizontal="center"/>
    </xf>
    <xf numFmtId="0" fontId="56" fillId="26" borderId="11" xfId="0" applyFont="1" applyFill="1" applyBorder="1" applyAlignment="1">
      <alignment horizontal="center"/>
    </xf>
    <xf numFmtId="0" fontId="56" fillId="23" borderId="22" xfId="0" applyFont="1" applyFill="1" applyBorder="1" applyAlignment="1">
      <alignment horizontal="center"/>
    </xf>
    <xf numFmtId="0" fontId="56" fillId="23" borderId="11" xfId="0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5" borderId="11" xfId="0" applyFont="1" applyFill="1" applyBorder="1" applyAlignment="1">
      <alignment horizontal="center"/>
    </xf>
    <xf numFmtId="0" fontId="56" fillId="12" borderId="22" xfId="0" applyFont="1" applyFill="1" applyBorder="1" applyAlignment="1">
      <alignment horizontal="center"/>
    </xf>
    <xf numFmtId="0" fontId="56" fillId="12" borderId="11" xfId="0" applyFont="1" applyFill="1" applyBorder="1" applyAlignment="1">
      <alignment horizontal="center"/>
    </xf>
    <xf numFmtId="0" fontId="56" fillId="22" borderId="11" xfId="0" applyFont="1" applyFill="1" applyBorder="1" applyAlignment="1">
      <alignment horizontal="center"/>
    </xf>
    <xf numFmtId="0" fontId="1" fillId="18" borderId="0" xfId="0" applyFont="1" applyFill="1" applyAlignment="1">
      <alignment horizontal="left" wrapText="1"/>
    </xf>
    <xf numFmtId="0" fontId="46" fillId="19" borderId="0" xfId="0" applyFont="1" applyFill="1" applyAlignment="1">
      <alignment vertical="center" wrapText="1"/>
    </xf>
    <xf numFmtId="0" fontId="0" fillId="4" borderId="0" xfId="0" applyFill="1" applyAlignment="1">
      <alignment horizontal="left" vertical="center" wrapText="1"/>
    </xf>
    <xf numFmtId="0" fontId="0" fillId="2" borderId="0" xfId="0" applyFill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75" fillId="3" borderId="13" xfId="44" applyFont="1" applyFill="1" applyBorder="1" applyAlignment="1">
      <alignment horizontal="center"/>
    </xf>
    <xf numFmtId="0" fontId="75" fillId="3" borderId="14" xfId="44" applyFont="1" applyFill="1" applyBorder="1" applyAlignment="1">
      <alignment horizontal="center"/>
    </xf>
    <xf numFmtId="0" fontId="75" fillId="3" borderId="15" xfId="44" applyFont="1" applyFill="1" applyBorder="1" applyAlignment="1">
      <alignment horizontal="center"/>
    </xf>
    <xf numFmtId="0" fontId="75" fillId="3" borderId="19" xfId="0" applyFont="1" applyFill="1" applyBorder="1" applyAlignment="1">
      <alignment horizontal="center"/>
    </xf>
    <xf numFmtId="0" fontId="75" fillId="0" borderId="20" xfId="0" applyFont="1" applyBorder="1" applyAlignment="1">
      <alignment horizontal="center"/>
    </xf>
    <xf numFmtId="0" fontId="75" fillId="0" borderId="21" xfId="0" applyFont="1" applyBorder="1" applyAlignment="1">
      <alignment horizontal="center"/>
    </xf>
    <xf numFmtId="0" fontId="75" fillId="0" borderId="22" xfId="0" applyFont="1" applyBorder="1" applyAlignment="1">
      <alignment horizontal="center"/>
    </xf>
    <xf numFmtId="0" fontId="75" fillId="0" borderId="11" xfId="0" applyFont="1" applyBorder="1" applyAlignment="1">
      <alignment horizontal="center"/>
    </xf>
    <xf numFmtId="0" fontId="75" fillId="0" borderId="23" xfId="0" applyFont="1" applyBorder="1" applyAlignment="1">
      <alignment horizontal="center"/>
    </xf>
    <xf numFmtId="0" fontId="75" fillId="3" borderId="3" xfId="44" applyFont="1" applyFill="1" applyBorder="1" applyAlignment="1">
      <alignment horizontal="center"/>
    </xf>
  </cellXfs>
  <cellStyles count="667">
    <cellStyle name="5_Calcs" xfId="1"/>
    <cellStyle name="actual year" xfId="2"/>
    <cellStyle name="actual years" xfId="3"/>
    <cellStyle name="Assumption" xfId="4"/>
    <cellStyle name="assumption/input" xfId="5"/>
    <cellStyle name="assumptions/inputs" xfId="6"/>
    <cellStyle name="Blue" xfId="7"/>
    <cellStyle name="calculation" xfId="8"/>
    <cellStyle name="Column Heading" xfId="9"/>
    <cellStyle name="Column Heading (No Wrap)" xfId="10"/>
    <cellStyle name="Column Total" xfId="11"/>
    <cellStyle name="Comma" xfId="12" builtinId="3"/>
    <cellStyle name="Comma 0" xfId="13"/>
    <cellStyle name="Comma 2" xfId="14"/>
    <cellStyle name="Currency 0" xfId="15"/>
    <cellStyle name="Currency 2" xfId="16"/>
    <cellStyle name="Date" xfId="17"/>
    <cellStyle name="Date Aligned" xfId="18"/>
    <cellStyle name="Date_4_DE_Assumptions" xfId="19"/>
    <cellStyle name="Dotted Line" xfId="20"/>
    <cellStyle name="Entry" xfId="21"/>
    <cellStyle name="Fixed" xfId="22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otnote" xfId="23"/>
    <cellStyle name="forecast year" xfId="24"/>
    <cellStyle name="forecast years" xfId="25"/>
    <cellStyle name="Green" xfId="26"/>
    <cellStyle name="Grey" xfId="27"/>
    <cellStyle name="Hard Percent" xfId="28"/>
    <cellStyle name="Header" xfId="29"/>
    <cellStyle name="Heading" xfId="30"/>
    <cellStyle name="Hide" xfId="31"/>
    <cellStyle name="Highlight" xfId="32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Input [yellow]" xfId="33"/>
    <cellStyle name="Input Link" xfId="34"/>
    <cellStyle name="link" xfId="35"/>
    <cellStyle name="Linked" xfId="36"/>
    <cellStyle name="Main Title" xfId="37"/>
    <cellStyle name="Monétaire [0]_rwhite" xfId="38"/>
    <cellStyle name="Monétaire_rwhite" xfId="39"/>
    <cellStyle name="Multiple" xfId="40"/>
    <cellStyle name="Multiple2" xfId="41"/>
    <cellStyle name="Name" xfId="42"/>
    <cellStyle name="Normal" xfId="0" builtinId="0"/>
    <cellStyle name="Normal - Style1" xfId="43"/>
    <cellStyle name="Normal_BU FixedModel Data Request (v.2 12Aug)" xfId="44"/>
    <cellStyle name="Normal_Indonesia BU Mobile Network Model (29 Apr 05) v 1.2 (Illustrative Data)" xfId="45"/>
    <cellStyle name="Normal_Routing Table" xfId="46"/>
    <cellStyle name="Normal_SingTel BULRIC Model (v 2.20)" xfId="47"/>
    <cellStyle name="Normal_Style v2(1).3" xfId="48"/>
    <cellStyle name="NormalL_Summary_Summary " xfId="49"/>
    <cellStyle name="notes" xfId="50"/>
    <cellStyle name="Number" xfId="51"/>
    <cellStyle name="Number1" xfId="52"/>
    <cellStyle name="Obsolete" xfId="53"/>
    <cellStyle name="Page Number" xfId="54"/>
    <cellStyle name="Percent" xfId="55" builtinId="5"/>
    <cellStyle name="Percent [2]" xfId="56"/>
    <cellStyle name="Percent2" xfId="57"/>
    <cellStyle name="Percent2Margin" xfId="58"/>
    <cellStyle name="Percent3" xfId="59"/>
    <cellStyle name="Percent4" xfId="60"/>
    <cellStyle name="Percent5" xfId="61"/>
    <cellStyle name="Percentage" xfId="62"/>
    <cellStyle name="Pounds" xfId="63"/>
    <cellStyle name="Pounds1" xfId="64"/>
    <cellStyle name="Pounds2" xfId="65"/>
    <cellStyle name="Pounds3" xfId="66"/>
    <cellStyle name="Pounds4" xfId="67"/>
    <cellStyle name="Pounds5" xfId="68"/>
    <cellStyle name="Pounds6" xfId="69"/>
    <cellStyle name="Quarterly" xfId="70"/>
    <cellStyle name="Red" xfId="71"/>
    <cellStyle name="result/output" xfId="72"/>
    <cellStyle name="Row and Column Total" xfId="73"/>
    <cellStyle name="Row Heading" xfId="74"/>
    <cellStyle name="Row Heading (No Wrap)" xfId="75"/>
    <cellStyle name="Row Total" xfId="76"/>
    <cellStyle name="section heading" xfId="77"/>
    <cellStyle name="Section Title" xfId="78"/>
    <cellStyle name="Shaded" xfId="79"/>
    <cellStyle name="Small Number" xfId="80"/>
    <cellStyle name="Small Percentage" xfId="81"/>
    <cellStyle name="source" xfId="82"/>
    <cellStyle name="sources" xfId="83"/>
    <cellStyle name="Standard_BHA_9905" xfId="84"/>
    <cellStyle name="Style 1" xfId="85"/>
    <cellStyle name="Table Head" xfId="86"/>
    <cellStyle name="Table Head Aligned" xfId="87"/>
    <cellStyle name="Table Head Blue" xfId="88"/>
    <cellStyle name="Table Head Green" xfId="89"/>
    <cellStyle name="table heading" xfId="90"/>
    <cellStyle name="table headings" xfId="91"/>
    <cellStyle name="Table Title" xfId="92"/>
    <cellStyle name="Table Units" xfId="93"/>
    <cellStyle name="Thousands" xfId="94"/>
    <cellStyle name="Title Heading" xfId="95"/>
    <cellStyle name="total" xfId="96"/>
    <cellStyle name="ubordinated Debt" xfId="97"/>
    <cellStyle name="WP Header" xfId="98"/>
    <cellStyle name="year" xfId="99"/>
    <cellStyle name="year date" xfId="100"/>
    <cellStyle name="year_Bulgaria fixed core model 070112 v2" xfId="101"/>
    <cellStyle name="常规_Sheet1" xfId="102"/>
  </cellStyles>
  <dxfs count="3">
    <dxf>
      <font>
        <b/>
        <i val="0"/>
        <condense val="0"/>
        <extend val="0"/>
        <color indexed="24"/>
      </font>
    </dxf>
    <dxf>
      <font>
        <b/>
        <i val="0"/>
        <condense val="0"/>
        <extend val="0"/>
        <color indexed="24"/>
      </font>
    </dxf>
    <dxf>
      <font>
        <b/>
        <i val="0"/>
        <condense val="0"/>
        <extend val="0"/>
        <color indexed="24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view3D>
      <c:depthPercent val="100"/>
      <c:rAngAx val="1"/>
    </c:view3D>
    <c:plotArea>
      <c:layout/>
      <c:bar3DChart>
        <c:barDir val="col"/>
        <c:grouping val="clustered"/>
        <c:ser>
          <c:idx val="0"/>
          <c:order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er>
          <c:idx val="2"/>
          <c:order val="1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hape val="box"/>
        <c:axId val="91111808"/>
        <c:axId val="91113344"/>
        <c:axId val="0"/>
      </c:bar3DChart>
      <c:catAx>
        <c:axId val="91111808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91113344"/>
        <c:crosses val="autoZero"/>
        <c:auto val="1"/>
        <c:lblAlgn val="ctr"/>
        <c:lblOffset val="100"/>
      </c:catAx>
      <c:valAx>
        <c:axId val="91113344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911118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view3D>
      <c:depthPercent val="100"/>
      <c:rAngAx val="1"/>
    </c:view3D>
    <c:plotArea>
      <c:layout/>
      <c:bar3DChart>
        <c:barDir val="col"/>
        <c:grouping val="clustered"/>
        <c:ser>
          <c:idx val="0"/>
          <c:order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er>
          <c:idx val="1"/>
          <c:order val="1"/>
          <c:dLbls>
            <c:dLbl>
              <c:idx val="0"/>
              <c:layout>
                <c:manualLayout>
                  <c:x val="2.5000000000000012E-2"/>
                  <c:y val="-4.6296296296296502E-3"/>
                </c:manualLayout>
              </c:layout>
              <c:showVal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2222222222222383E-2"/>
                  <c:y val="0"/>
                </c:manualLayout>
              </c:layout>
              <c:showVal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7777777777777981E-2"/>
                  <c:y val="0"/>
                </c:manualLayout>
              </c:layout>
              <c:showVal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1666666666666713E-2"/>
                  <c:y val="0"/>
                </c:manualLayout>
              </c:layout>
              <c:showVal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hape val="box"/>
        <c:axId val="91159552"/>
        <c:axId val="91177728"/>
        <c:axId val="0"/>
      </c:bar3DChart>
      <c:catAx>
        <c:axId val="91159552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91177728"/>
        <c:crosses val="autoZero"/>
        <c:auto val="1"/>
        <c:lblAlgn val="ctr"/>
        <c:lblOffset val="100"/>
      </c:catAx>
      <c:valAx>
        <c:axId val="91177728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911595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view3D>
      <c:depthPercent val="100"/>
      <c:rAngAx val="1"/>
    </c:view3D>
    <c:plotArea>
      <c:layout/>
      <c:bar3DChart>
        <c:barDir val="col"/>
        <c:grouping val="clustered"/>
        <c:ser>
          <c:idx val="0"/>
          <c:order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er>
          <c:idx val="2"/>
          <c:order val="1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GB"/>
                </a:pPr>
                <a:endParaRPr lang="en-US"/>
              </a:p>
            </c:txPr>
            <c:showVal val="1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</c:ser>
        <c:shape val="box"/>
        <c:axId val="91211648"/>
        <c:axId val="91213184"/>
        <c:axId val="0"/>
      </c:bar3DChart>
      <c:catAx>
        <c:axId val="91211648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91213184"/>
        <c:crosses val="autoZero"/>
        <c:auto val="1"/>
        <c:lblAlgn val="ctr"/>
        <c:lblOffset val="100"/>
      </c:catAx>
      <c:valAx>
        <c:axId val="91213184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912116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chart>
    <c:plotArea>
      <c:layout/>
      <c:barChart>
        <c:barDir val="col"/>
        <c:grouping val="clustered"/>
        <c:ser>
          <c:idx val="0"/>
          <c:order val="0"/>
        </c:ser>
        <c:ser>
          <c:idx val="1"/>
          <c:order val="1"/>
        </c:ser>
        <c:axId val="93343104"/>
        <c:axId val="93344896"/>
      </c:barChart>
      <c:catAx>
        <c:axId val="93343104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93344896"/>
        <c:crosses val="autoZero"/>
        <c:auto val="1"/>
        <c:lblAlgn val="ctr"/>
        <c:lblOffset val="100"/>
      </c:catAx>
      <c:valAx>
        <c:axId val="93344896"/>
        <c:scaling>
          <c:orientation val="minMax"/>
          <c:min val="0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93343104"/>
        <c:crosses val="autoZero"/>
        <c:crossBetween val="between"/>
      </c:valAx>
    </c:plotArea>
    <c:legend>
      <c:legendPos val="r"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FTRs in EUR cents per minute </a:t>
            </a:r>
          </a:p>
        </c:rich>
      </c:tx>
      <c:layout>
        <c:manualLayout>
          <c:xMode val="edge"/>
          <c:yMode val="edge"/>
          <c:x val="0.36863543788187408"/>
          <c:y val="3.6544850498338909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7189409368635"/>
          <c:y val="0.22259172321383655"/>
          <c:w val="0.79429735234215904"/>
          <c:h val="0.50498420788810705"/>
        </c:manualLayout>
      </c:layout>
      <c:barChart>
        <c:barDir val="col"/>
        <c:grouping val="clustered"/>
        <c:ser>
          <c:idx val="1"/>
          <c:order val="0"/>
          <c:tx>
            <c:strRef>
              <c:f>'D. Graphs'!$C$33</c:f>
              <c:strCache>
                <c:ptCount val="1"/>
                <c:pt idx="0">
                  <c:v>Pure LRIC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'D. Graphs'!$D$34:$I$34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numCache>
            </c:numRef>
          </c:cat>
          <c:val>
            <c:numRef>
              <c:f>'D. Graphs'!$D$35:$I$35</c:f>
              <c:numCache>
                <c:formatCode>#,##0.00</c:formatCode>
                <c:ptCount val="6"/>
                <c:pt idx="0">
                  <c:v>7.0278631279598075E-2</c:v>
                </c:pt>
                <c:pt idx="1">
                  <c:v>7.1061954597842161E-2</c:v>
                </c:pt>
                <c:pt idx="2">
                  <c:v>7.1869191208408553E-2</c:v>
                </c:pt>
                <c:pt idx="3">
                  <c:v>7.2700665047663884E-2</c:v>
                </c:pt>
                <c:pt idx="4">
                  <c:v>7.3556710932923167E-2</c:v>
                </c:pt>
                <c:pt idx="5">
                  <c:v>7.443767473296542E-2</c:v>
                </c:pt>
              </c:numCache>
            </c:numRef>
          </c:val>
        </c:ser>
        <c:axId val="93389184"/>
        <c:axId val="93390720"/>
      </c:barChart>
      <c:catAx>
        <c:axId val="9338918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3390720"/>
        <c:crosses val="autoZero"/>
        <c:auto val="1"/>
        <c:lblAlgn val="ctr"/>
        <c:lblOffset val="100"/>
        <c:tickMarkSkip val="1"/>
      </c:catAx>
      <c:valAx>
        <c:axId val="93390720"/>
        <c:scaling>
          <c:orientation val="minMax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338918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0386965376782102"/>
          <c:y val="8.6378877665070908E-2"/>
          <c:w val="0.70875763747454656"/>
          <c:h val="0.76412084088332166"/>
        </c:manualLayout>
      </c:layout>
      <c:barChart>
        <c:barDir val="col"/>
        <c:grouping val="clustered"/>
        <c:ser>
          <c:idx val="0"/>
          <c:order val="0"/>
          <c:tx>
            <c:strRef>
              <c:f>'D. Graphs'!$C$42</c:f>
              <c:strCache>
                <c:ptCount val="1"/>
                <c:pt idx="0">
                  <c:v>Base case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'D. Graphs'!$D$41:$I$41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numCache>
            </c:numRef>
          </c:cat>
          <c:val>
            <c:numRef>
              <c:f>'D. Graphs'!$D$42:$I$42</c:f>
              <c:numCache>
                <c:formatCode>#,##0.00</c:formatCode>
                <c:ptCount val="6"/>
                <c:pt idx="0">
                  <c:v>7.2404255820917918E-2</c:v>
                </c:pt>
                <c:pt idx="1">
                  <c:v>7.3184182370463716E-2</c:v>
                </c:pt>
                <c:pt idx="2">
                  <c:v>7.398898980930585E-2</c:v>
                </c:pt>
                <c:pt idx="3">
                  <c:v>7.4819003414109492E-2</c:v>
                </c:pt>
                <c:pt idx="4">
                  <c:v>7.5674559791564025E-2</c:v>
                </c:pt>
                <c:pt idx="5">
                  <c:v>7.6556007050931171E-2</c:v>
                </c:pt>
              </c:numCache>
            </c:numRef>
          </c:val>
        </c:ser>
        <c:ser>
          <c:idx val="1"/>
          <c:order val="1"/>
          <c:tx>
            <c:strRef>
              <c:f>'D. Graphs'!$C$43</c:f>
              <c:strCache>
                <c:ptCount val="1"/>
                <c:pt idx="0">
                  <c:v>Sensitivity (MEO)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'D. Graphs'!$D$41:$I$41</c:f>
              <c:numCache>
                <c:formatCode>General</c:formatCod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</c:numCache>
            </c:numRef>
          </c:cat>
          <c:val>
            <c:numRef>
              <c:f>'D. Graphs'!$D$43:$I$43</c:f>
              <c:numCache>
                <c:formatCode>#,##0.00</c:formatCode>
                <c:ptCount val="6"/>
                <c:pt idx="0">
                  <c:v>7.240425582091306E-2</c:v>
                </c:pt>
                <c:pt idx="1">
                  <c:v>7.3184182370466103E-2</c:v>
                </c:pt>
                <c:pt idx="2">
                  <c:v>7.3988989809310526E-2</c:v>
                </c:pt>
                <c:pt idx="3">
                  <c:v>7.4819003414104912E-2</c:v>
                </c:pt>
                <c:pt idx="4">
                  <c:v>7.5674559791561777E-2</c:v>
                </c:pt>
                <c:pt idx="5">
                  <c:v>7.6556007050924552E-2</c:v>
                </c:pt>
              </c:numCache>
            </c:numRef>
          </c:val>
        </c:ser>
        <c:axId val="93420928"/>
        <c:axId val="93426816"/>
      </c:barChart>
      <c:catAx>
        <c:axId val="934209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3426816"/>
        <c:crosses val="autoZero"/>
        <c:auto val="1"/>
        <c:lblAlgn val="ctr"/>
        <c:lblOffset val="100"/>
        <c:tickLblSkip val="1"/>
        <c:tickMarkSkip val="1"/>
      </c:catAx>
      <c:valAx>
        <c:axId val="93426816"/>
        <c:scaling>
          <c:orientation val="minMax"/>
          <c:min val="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93420928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2822</xdr:colOff>
      <xdr:row>1</xdr:row>
      <xdr:rowOff>141111</xdr:rowOff>
    </xdr:from>
    <xdr:to>
      <xdr:col>3</xdr:col>
      <xdr:colOff>1112662</xdr:colOff>
      <xdr:row>7</xdr:row>
      <xdr:rowOff>62089</xdr:rowOff>
    </xdr:to>
    <xdr:pic>
      <xdr:nvPicPr>
        <xdr:cNvPr id="3072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2600" y="296333"/>
          <a:ext cx="2069395" cy="852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12</xdr:row>
      <xdr:rowOff>0</xdr:rowOff>
    </xdr:from>
    <xdr:to>
      <xdr:col>3</xdr:col>
      <xdr:colOff>1019175</xdr:colOff>
      <xdr:row>16</xdr:row>
      <xdr:rowOff>19050</xdr:rowOff>
    </xdr:to>
    <xdr:pic>
      <xdr:nvPicPr>
        <xdr:cNvPr id="3072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33500" y="2162175"/>
          <a:ext cx="9429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12</xdr:col>
      <xdr:colOff>0</xdr:colOff>
      <xdr:row>20</xdr:row>
      <xdr:rowOff>247650</xdr:rowOff>
    </xdr:to>
    <xdr:sp macro="" textlink="">
      <xdr:nvSpPr>
        <xdr:cNvPr id="4" name="Rectangle 3"/>
        <xdr:cNvSpPr/>
      </xdr:nvSpPr>
      <xdr:spPr>
        <a:xfrm>
          <a:off x="423333" y="3206750"/>
          <a:ext cx="8636000" cy="914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bg-BG" sz="1600" b="1">
              <a:latin typeface="Arial" pitchFamily="34" charset="0"/>
              <a:cs typeface="Arial" pitchFamily="34" charset="0"/>
            </a:rPr>
            <a:t>Приложение</a:t>
          </a:r>
          <a:r>
            <a:rPr lang="bg-BG" sz="1600" b="1" baseline="0">
              <a:latin typeface="Arial" pitchFamily="34" charset="0"/>
              <a:cs typeface="Arial" pitchFamily="34" charset="0"/>
            </a:rPr>
            <a:t> № 2 към Решение на КРС № 165/15.03.2016 г.-  адаптиран </a:t>
          </a:r>
          <a:r>
            <a:rPr lang="en-US" sz="1600" b="1" baseline="0">
              <a:latin typeface="Arial" pitchFamily="34" charset="0"/>
              <a:cs typeface="Arial" pitchFamily="34" charset="0"/>
            </a:rPr>
            <a:t>BULRIC </a:t>
          </a:r>
          <a:r>
            <a:rPr lang="bg-BG" sz="1600" b="1" baseline="0">
              <a:latin typeface="Arial" pitchFamily="34" charset="0"/>
              <a:cs typeface="Arial" pitchFamily="34" charset="0"/>
            </a:rPr>
            <a:t>модел на опорна фиксирана</a:t>
          </a:r>
          <a:r>
            <a:rPr lang="en-US" sz="1600" b="1" baseline="0">
              <a:latin typeface="Arial" pitchFamily="34" charset="0"/>
              <a:cs typeface="Arial" pitchFamily="34" charset="0"/>
            </a:rPr>
            <a:t> </a:t>
          </a:r>
          <a:r>
            <a:rPr lang="bg-BG" sz="1600" b="1" baseline="0">
              <a:latin typeface="Arial" pitchFamily="34" charset="0"/>
              <a:cs typeface="Arial" pitchFamily="34" charset="0"/>
            </a:rPr>
            <a:t>мрежа в България - примерни данни</a:t>
          </a:r>
          <a:endParaRPr lang="en-US" sz="16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10</xdr:row>
      <xdr:rowOff>114300</xdr:rowOff>
    </xdr:from>
    <xdr:to>
      <xdr:col>12</xdr:col>
      <xdr:colOff>495300</xdr:colOff>
      <xdr:row>15</xdr:row>
      <xdr:rowOff>47625</xdr:rowOff>
    </xdr:to>
    <xdr:sp macro="" textlink="">
      <xdr:nvSpPr>
        <xdr:cNvPr id="2109" name="Text Box 61"/>
        <xdr:cNvSpPr txBox="1">
          <a:spLocks noChangeAspect="1" noChangeArrowheads="1"/>
        </xdr:cNvSpPr>
      </xdr:nvSpPr>
      <xdr:spPr bwMode="auto">
        <a:xfrm>
          <a:off x="6838950" y="1905000"/>
          <a:ext cx="971550" cy="742950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9.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Остойнос-тяване на услугите/ 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Service costing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228600</xdr:colOff>
      <xdr:row>11</xdr:row>
      <xdr:rowOff>0</xdr:rowOff>
    </xdr:from>
    <xdr:to>
      <xdr:col>5</xdr:col>
      <xdr:colOff>142875</xdr:colOff>
      <xdr:row>15</xdr:row>
      <xdr:rowOff>95250</xdr:rowOff>
    </xdr:to>
    <xdr:sp macro="" textlink="">
      <xdr:nvSpPr>
        <xdr:cNvPr id="2110" name="Text Box 62"/>
        <xdr:cNvSpPr txBox="1">
          <a:spLocks noChangeAspect="1" noChangeArrowheads="1"/>
        </xdr:cNvSpPr>
      </xdr:nvSpPr>
      <xdr:spPr bwMode="auto">
        <a:xfrm>
          <a:off x="2057400" y="1952625"/>
          <a:ext cx="1133475" cy="742950"/>
        </a:xfrm>
        <a:prstGeom prst="rect">
          <a:avLst/>
        </a:prstGeom>
        <a:solidFill>
          <a:srgbClr val="CCFFCC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2. 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Трафик/ 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Traffic</a:t>
          </a:r>
        </a:p>
      </xdr:txBody>
    </xdr:sp>
    <xdr:clientData/>
  </xdr:twoCellAnchor>
  <xdr:twoCellAnchor>
    <xdr:from>
      <xdr:col>3</xdr:col>
      <xdr:colOff>228600</xdr:colOff>
      <xdr:row>5</xdr:row>
      <xdr:rowOff>47625</xdr:rowOff>
    </xdr:from>
    <xdr:to>
      <xdr:col>5</xdr:col>
      <xdr:colOff>142875</xdr:colOff>
      <xdr:row>9</xdr:row>
      <xdr:rowOff>142875</xdr:rowOff>
    </xdr:to>
    <xdr:sp macro="" textlink="">
      <xdr:nvSpPr>
        <xdr:cNvPr id="2111" name="Text Box 63"/>
        <xdr:cNvSpPr txBox="1">
          <a:spLocks noChangeAspect="1" noChangeArrowheads="1"/>
        </xdr:cNvSpPr>
      </xdr:nvSpPr>
      <xdr:spPr bwMode="auto">
        <a:xfrm>
          <a:off x="2057400" y="1028700"/>
          <a:ext cx="1133475" cy="742950"/>
        </a:xfrm>
        <a:prstGeom prst="rect">
          <a:avLst/>
        </a:prstGeom>
        <a:solidFill>
          <a:srgbClr val="CCFFCC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kumimoji="0" lang="en-GB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1. 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Линии/ </a:t>
          </a:r>
          <a:r>
            <a:rPr kumimoji="0" lang="en-GB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Lines</a:t>
          </a:r>
        </a:p>
      </xdr:txBody>
    </xdr:sp>
    <xdr:clientData/>
  </xdr:twoCellAnchor>
  <xdr:twoCellAnchor>
    <xdr:from>
      <xdr:col>11</xdr:col>
      <xdr:colOff>123825</xdr:colOff>
      <xdr:row>18</xdr:row>
      <xdr:rowOff>57150</xdr:rowOff>
    </xdr:from>
    <xdr:to>
      <xdr:col>12</xdr:col>
      <xdr:colOff>485775</xdr:colOff>
      <xdr:row>22</xdr:row>
      <xdr:rowOff>152400</xdr:rowOff>
    </xdr:to>
    <xdr:sp macro="" textlink="">
      <xdr:nvSpPr>
        <xdr:cNvPr id="2112" name="Text Box 64"/>
        <xdr:cNvSpPr txBox="1">
          <a:spLocks noChangeAspect="1" noChangeArrowheads="1"/>
        </xdr:cNvSpPr>
      </xdr:nvSpPr>
      <xdr:spPr bwMode="auto">
        <a:xfrm>
          <a:off x="6829425" y="3143250"/>
          <a:ext cx="971550" cy="742950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8. 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Фактори за маршру-тизация /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Routing factors</a:t>
          </a:r>
        </a:p>
      </xdr:txBody>
    </xdr:sp>
    <xdr:clientData/>
  </xdr:twoCellAnchor>
  <xdr:twoCellAnchor>
    <xdr:from>
      <xdr:col>13</xdr:col>
      <xdr:colOff>361950</xdr:colOff>
      <xdr:row>10</xdr:row>
      <xdr:rowOff>123825</xdr:rowOff>
    </xdr:from>
    <xdr:to>
      <xdr:col>15</xdr:col>
      <xdr:colOff>114300</xdr:colOff>
      <xdr:row>15</xdr:row>
      <xdr:rowOff>57150</xdr:rowOff>
    </xdr:to>
    <xdr:sp macro="" textlink="">
      <xdr:nvSpPr>
        <xdr:cNvPr id="2113" name="Text Box 65"/>
        <xdr:cNvSpPr txBox="1">
          <a:spLocks noChangeAspect="1" noChangeArrowheads="1"/>
        </xdr:cNvSpPr>
      </xdr:nvSpPr>
      <xdr:spPr bwMode="auto">
        <a:xfrm>
          <a:off x="8286750" y="1914525"/>
          <a:ext cx="971550" cy="742950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lnSpc>
              <a:spcPts val="1000"/>
            </a:lnSpc>
            <a:defRPr sz="1000"/>
          </a:pPr>
          <a:r>
            <a:rPr kumimoji="0" lang="en-GB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11. 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Разходи на единица услуга/ </a:t>
          </a:r>
          <a:r>
            <a:rPr kumimoji="0" lang="en-GB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Service unit costing</a:t>
          </a:r>
        </a:p>
        <a:p>
          <a:pPr algn="l" rtl="0">
            <a:lnSpc>
              <a:spcPts val="1000"/>
            </a:lnSpc>
            <a:defRPr sz="1000"/>
          </a:pPr>
          <a:endParaRPr lang="en-GB"/>
        </a:p>
      </xdr:txBody>
    </xdr:sp>
    <xdr:clientData/>
  </xdr:twoCellAnchor>
  <xdr:twoCellAnchor>
    <xdr:from>
      <xdr:col>13</xdr:col>
      <xdr:colOff>371475</xdr:colOff>
      <xdr:row>3</xdr:row>
      <xdr:rowOff>57150</xdr:rowOff>
    </xdr:from>
    <xdr:to>
      <xdr:col>15</xdr:col>
      <xdr:colOff>123825</xdr:colOff>
      <xdr:row>7</xdr:row>
      <xdr:rowOff>152400</xdr:rowOff>
    </xdr:to>
    <xdr:sp macro="" textlink="">
      <xdr:nvSpPr>
        <xdr:cNvPr id="2114" name="Text Box 66"/>
        <xdr:cNvSpPr txBox="1">
          <a:spLocks noChangeAspect="1" noChangeArrowheads="1"/>
        </xdr:cNvSpPr>
      </xdr:nvSpPr>
      <xdr:spPr bwMode="auto">
        <a:xfrm>
          <a:off x="8296275" y="714375"/>
          <a:ext cx="971550" cy="742950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10. 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Надбавки/ 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Mark-ups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sz="10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5</xdr:col>
      <xdr:colOff>266700</xdr:colOff>
      <xdr:row>11</xdr:row>
      <xdr:rowOff>66675</xdr:rowOff>
    </xdr:from>
    <xdr:to>
      <xdr:col>6</xdr:col>
      <xdr:colOff>0</xdr:colOff>
      <xdr:row>14</xdr:row>
      <xdr:rowOff>114300</xdr:rowOff>
    </xdr:to>
    <xdr:sp macro="" textlink="">
      <xdr:nvSpPr>
        <xdr:cNvPr id="2115" name="AutoShape 67"/>
        <xdr:cNvSpPr>
          <a:spLocks noChangeAspect="1" noChangeArrowheads="1"/>
        </xdr:cNvSpPr>
      </xdr:nvSpPr>
      <xdr:spPr bwMode="auto">
        <a:xfrm>
          <a:off x="3314700" y="2019300"/>
          <a:ext cx="342900" cy="5334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571500</xdr:colOff>
      <xdr:row>11</xdr:row>
      <xdr:rowOff>9525</xdr:rowOff>
    </xdr:from>
    <xdr:to>
      <xdr:col>13</xdr:col>
      <xdr:colOff>304800</xdr:colOff>
      <xdr:row>14</xdr:row>
      <xdr:rowOff>57150</xdr:rowOff>
    </xdr:to>
    <xdr:sp macro="" textlink="">
      <xdr:nvSpPr>
        <xdr:cNvPr id="2117" name="AutoShape 69"/>
        <xdr:cNvSpPr>
          <a:spLocks noChangeAspect="1" noChangeArrowheads="1"/>
        </xdr:cNvSpPr>
      </xdr:nvSpPr>
      <xdr:spPr bwMode="auto">
        <a:xfrm>
          <a:off x="7886700" y="1962150"/>
          <a:ext cx="342900" cy="5334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8</xdr:col>
      <xdr:colOff>333375</xdr:colOff>
      <xdr:row>10</xdr:row>
      <xdr:rowOff>142875</xdr:rowOff>
    </xdr:from>
    <xdr:to>
      <xdr:col>10</xdr:col>
      <xdr:colOff>123825</xdr:colOff>
      <xdr:row>15</xdr:row>
      <xdr:rowOff>66675</xdr:rowOff>
    </xdr:to>
    <xdr:sp macro="" textlink="">
      <xdr:nvSpPr>
        <xdr:cNvPr id="2118" name="Text Box 70"/>
        <xdr:cNvSpPr txBox="1">
          <a:spLocks noChangeAspect="1" noChangeArrowheads="1"/>
        </xdr:cNvSpPr>
      </xdr:nvSpPr>
      <xdr:spPr bwMode="auto">
        <a:xfrm>
          <a:off x="5210175" y="1933575"/>
          <a:ext cx="1009650" cy="733425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7.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Остойнос-тяване на мрежата/ </a:t>
          </a:r>
          <a:r>
            <a:rPr kumimoji="0" lang="en-GB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Network costs</a:t>
          </a:r>
        </a:p>
      </xdr:txBody>
    </xdr:sp>
    <xdr:clientData/>
  </xdr:twoCellAnchor>
  <xdr:twoCellAnchor>
    <xdr:from>
      <xdr:col>6</xdr:col>
      <xdr:colOff>47625</xdr:colOff>
      <xdr:row>10</xdr:row>
      <xdr:rowOff>133350</xdr:rowOff>
    </xdr:from>
    <xdr:to>
      <xdr:col>7</xdr:col>
      <xdr:colOff>457200</xdr:colOff>
      <xdr:row>15</xdr:row>
      <xdr:rowOff>57150</xdr:rowOff>
    </xdr:to>
    <xdr:sp macro="" textlink="">
      <xdr:nvSpPr>
        <xdr:cNvPr id="2119" name="Text Box 71"/>
        <xdr:cNvSpPr txBox="1">
          <a:spLocks noChangeAspect="1" noChangeArrowheads="1"/>
        </xdr:cNvSpPr>
      </xdr:nvSpPr>
      <xdr:spPr bwMode="auto">
        <a:xfrm>
          <a:off x="3705225" y="1924050"/>
          <a:ext cx="1019175" cy="733425"/>
        </a:xfrm>
        <a:prstGeom prst="rect">
          <a:avLst/>
        </a:prstGeom>
        <a:solidFill>
          <a:srgbClr val="99CC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6. 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Мрежови дизайн/ 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Network design</a:t>
          </a:r>
        </a:p>
        <a:p>
          <a:pPr algn="l" rtl="0">
            <a:defRPr sz="1000"/>
          </a:pPr>
          <a:endParaRPr lang="en-US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238125</xdr:colOff>
      <xdr:row>16</xdr:row>
      <xdr:rowOff>104775</xdr:rowOff>
    </xdr:from>
    <xdr:to>
      <xdr:col>5</xdr:col>
      <xdr:colOff>133350</xdr:colOff>
      <xdr:row>21</xdr:row>
      <xdr:rowOff>38100</xdr:rowOff>
    </xdr:to>
    <xdr:sp macro="" textlink="">
      <xdr:nvSpPr>
        <xdr:cNvPr id="2120" name="Text Box 72"/>
        <xdr:cNvSpPr txBox="1">
          <a:spLocks noChangeAspect="1" noChangeArrowheads="1"/>
        </xdr:cNvSpPr>
      </xdr:nvSpPr>
      <xdr:spPr bwMode="auto">
        <a:xfrm>
          <a:off x="2095500" y="2809875"/>
          <a:ext cx="1114425" cy="742950"/>
        </a:xfrm>
        <a:prstGeom prst="rect">
          <a:avLst/>
        </a:prstGeom>
        <a:solidFill>
          <a:srgbClr val="CCFFCC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marL="0" marR="0" lvl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3. 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Параметри на мрежата/ 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Network design parameters</a:t>
          </a:r>
        </a:p>
        <a:p>
          <a:pPr algn="l" rtl="0">
            <a:defRPr sz="1000"/>
          </a:pPr>
          <a:endParaRPr lang="en-US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8</xdr:col>
      <xdr:colOff>352425</xdr:colOff>
      <xdr:row>3</xdr:row>
      <xdr:rowOff>76200</xdr:rowOff>
    </xdr:from>
    <xdr:to>
      <xdr:col>10</xdr:col>
      <xdr:colOff>161925</xdr:colOff>
      <xdr:row>8</xdr:row>
      <xdr:rowOff>0</xdr:rowOff>
    </xdr:to>
    <xdr:sp macro="" textlink="">
      <xdr:nvSpPr>
        <xdr:cNvPr id="2121" name="Text Box 73"/>
        <xdr:cNvSpPr txBox="1">
          <a:spLocks noChangeAspect="1" noChangeArrowheads="1"/>
        </xdr:cNvSpPr>
      </xdr:nvSpPr>
      <xdr:spPr bwMode="auto">
        <a:xfrm>
          <a:off x="5229225" y="733425"/>
          <a:ext cx="1028700" cy="733425"/>
        </a:xfrm>
        <a:prstGeom prst="rect">
          <a:avLst/>
        </a:prstGeom>
        <a:solidFill>
          <a:srgbClr val="CCFFCC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4.</a:t>
          </a:r>
          <a:r>
            <a:rPr kumimoji="0" lang="bg-BG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Капиталови и оперативни разходи/ 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Unit investment and opex</a:t>
          </a:r>
          <a:endParaRPr kumimoji="0" lang="en-GB" sz="10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8</xdr:col>
      <xdr:colOff>600075</xdr:colOff>
      <xdr:row>8</xdr:row>
      <xdr:rowOff>66675</xdr:rowOff>
    </xdr:from>
    <xdr:to>
      <xdr:col>9</xdr:col>
      <xdr:colOff>485775</xdr:colOff>
      <xdr:row>10</xdr:row>
      <xdr:rowOff>104775</xdr:rowOff>
    </xdr:to>
    <xdr:sp macro="" textlink="">
      <xdr:nvSpPr>
        <xdr:cNvPr id="2122" name="AutoShape 74"/>
        <xdr:cNvSpPr>
          <a:spLocks noChangeAspect="1" noChangeArrowheads="1"/>
        </xdr:cNvSpPr>
      </xdr:nvSpPr>
      <xdr:spPr bwMode="auto">
        <a:xfrm rot="5400000">
          <a:off x="5543550" y="1466850"/>
          <a:ext cx="361950" cy="4953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11</xdr:col>
      <xdr:colOff>333375</xdr:colOff>
      <xdr:row>15</xdr:row>
      <xdr:rowOff>104775</xdr:rowOff>
    </xdr:from>
    <xdr:to>
      <xdr:col>12</xdr:col>
      <xdr:colOff>219075</xdr:colOff>
      <xdr:row>17</xdr:row>
      <xdr:rowOff>152400</xdr:rowOff>
    </xdr:to>
    <xdr:sp macro="" textlink="">
      <xdr:nvSpPr>
        <xdr:cNvPr id="2123" name="AutoShape 75"/>
        <xdr:cNvSpPr>
          <a:spLocks noChangeAspect="1" noChangeArrowheads="1"/>
        </xdr:cNvSpPr>
      </xdr:nvSpPr>
      <xdr:spPr bwMode="auto">
        <a:xfrm rot="16200000" flipV="1">
          <a:off x="7100887" y="2643188"/>
          <a:ext cx="371475" cy="4953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13</xdr:col>
      <xdr:colOff>590550</xdr:colOff>
      <xdr:row>8</xdr:row>
      <xdr:rowOff>38100</xdr:rowOff>
    </xdr:from>
    <xdr:to>
      <xdr:col>14</xdr:col>
      <xdr:colOff>476250</xdr:colOff>
      <xdr:row>10</xdr:row>
      <xdr:rowOff>76200</xdr:rowOff>
    </xdr:to>
    <xdr:sp macro="" textlink="">
      <xdr:nvSpPr>
        <xdr:cNvPr id="2125" name="AutoShape 77"/>
        <xdr:cNvSpPr>
          <a:spLocks noChangeAspect="1" noChangeArrowheads="1"/>
        </xdr:cNvSpPr>
      </xdr:nvSpPr>
      <xdr:spPr bwMode="auto">
        <a:xfrm rot="5400000">
          <a:off x="8582025" y="1438275"/>
          <a:ext cx="361950" cy="4953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22225</xdr:colOff>
      <xdr:row>5</xdr:row>
      <xdr:rowOff>34925</xdr:rowOff>
    </xdr:from>
    <xdr:to>
      <xdr:col>3</xdr:col>
      <xdr:colOff>63500</xdr:colOff>
      <xdr:row>8</xdr:row>
      <xdr:rowOff>104775</xdr:rowOff>
    </xdr:to>
    <xdr:sp macro="" textlink="">
      <xdr:nvSpPr>
        <xdr:cNvPr id="2126" name="Text Box 78"/>
        <xdr:cNvSpPr txBox="1">
          <a:spLocks noChangeAspect="1" noChangeArrowheads="1"/>
        </xdr:cNvSpPr>
      </xdr:nvSpPr>
      <xdr:spPr bwMode="auto">
        <a:xfrm>
          <a:off x="336550" y="1016000"/>
          <a:ext cx="1222375" cy="555625"/>
        </a:xfrm>
        <a:prstGeom prst="rect">
          <a:avLst/>
        </a:prstGeom>
        <a:solidFill>
          <a:srgbClr val="CC99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A. 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Структура на модела/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 Model Design</a:t>
          </a:r>
        </a:p>
      </xdr:txBody>
    </xdr:sp>
    <xdr:clientData/>
  </xdr:twoCellAnchor>
  <xdr:twoCellAnchor>
    <xdr:from>
      <xdr:col>1</xdr:col>
      <xdr:colOff>25400</xdr:colOff>
      <xdr:row>9</xdr:row>
      <xdr:rowOff>25400</xdr:rowOff>
    </xdr:from>
    <xdr:to>
      <xdr:col>3</xdr:col>
      <xdr:colOff>73025</xdr:colOff>
      <xdr:row>12</xdr:row>
      <xdr:rowOff>38100</xdr:rowOff>
    </xdr:to>
    <xdr:sp macro="" textlink="">
      <xdr:nvSpPr>
        <xdr:cNvPr id="2127" name="Text Box 79"/>
        <xdr:cNvSpPr txBox="1">
          <a:spLocks noChangeAspect="1" noChangeArrowheads="1"/>
        </xdr:cNvSpPr>
      </xdr:nvSpPr>
      <xdr:spPr bwMode="auto">
        <a:xfrm>
          <a:off x="381000" y="1536700"/>
          <a:ext cx="1393825" cy="469900"/>
        </a:xfrm>
        <a:prstGeom prst="rect">
          <a:avLst/>
        </a:prstGeom>
        <a:solidFill>
          <a:srgbClr val="CC99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000" b="1" i="0" u="none" strike="noStrike" kern="0" cap="none" spc="-2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B. </a:t>
          </a:r>
          <a:r>
            <a:rPr kumimoji="0" lang="bg-BG" sz="1000" b="1" i="0" u="none" strike="noStrike" kern="0" cap="none" spc="-2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Обзорен панел/</a:t>
          </a:r>
          <a:r>
            <a:rPr kumimoji="0" lang="en-US" sz="1000" b="1" i="0" u="none" strike="noStrike" kern="0" cap="none" spc="-2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Dashboard</a:t>
          </a:r>
        </a:p>
      </xdr:txBody>
    </xdr:sp>
    <xdr:clientData/>
  </xdr:twoCellAnchor>
  <xdr:twoCellAnchor>
    <xdr:from>
      <xdr:col>1</xdr:col>
      <xdr:colOff>15875</xdr:colOff>
      <xdr:row>13</xdr:row>
      <xdr:rowOff>50800</xdr:rowOff>
    </xdr:from>
    <xdr:to>
      <xdr:col>3</xdr:col>
      <xdr:colOff>50800</xdr:colOff>
      <xdr:row>16</xdr:row>
      <xdr:rowOff>101600</xdr:rowOff>
    </xdr:to>
    <xdr:sp macro="" textlink="">
      <xdr:nvSpPr>
        <xdr:cNvPr id="2129" name="Text Box 81"/>
        <xdr:cNvSpPr txBox="1">
          <a:spLocks noChangeAspect="1" noChangeArrowheads="1"/>
        </xdr:cNvSpPr>
      </xdr:nvSpPr>
      <xdr:spPr bwMode="auto">
        <a:xfrm>
          <a:off x="371475" y="2171700"/>
          <a:ext cx="1381125" cy="508000"/>
        </a:xfrm>
        <a:prstGeom prst="rect">
          <a:avLst/>
        </a:prstGeom>
        <a:solidFill>
          <a:srgbClr val="CC99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baseline="0">
              <a:latin typeface="Arial" pitchFamily="34" charset="0"/>
              <a:ea typeface="+mn-ea"/>
              <a:cs typeface="Arial" pitchFamily="34" charset="0"/>
            </a:rPr>
            <a:t>C</a:t>
          </a:r>
          <a:r>
            <a:rPr lang="en-US" sz="1000" b="1" i="0" baseline="0">
              <a:latin typeface="+mn-lt"/>
              <a:ea typeface="+mn-ea"/>
              <a:cs typeface="+mn-cs"/>
            </a:rPr>
            <a:t>. </a:t>
          </a:r>
          <a:r>
            <a:rPr lang="bg-BG" sz="1000" b="1" i="0" baseline="0">
              <a:latin typeface="Arial" pitchFamily="34" charset="0"/>
              <a:ea typeface="+mn-ea"/>
              <a:cs typeface="Arial" pitchFamily="34" charset="0"/>
            </a:rPr>
            <a:t>Основни файлове</a:t>
          </a:r>
          <a:r>
            <a:rPr lang="bg-BG" sz="1000" b="1" i="0">
              <a:latin typeface="+mn-lt"/>
              <a:ea typeface="+mn-ea"/>
              <a:cs typeface="+mn-cs"/>
            </a:rPr>
            <a:t>/</a:t>
          </a:r>
          <a:r>
            <a:rPr lang="en-US" sz="1000" b="1" i="0">
              <a:latin typeface="+mn-lt"/>
              <a:ea typeface="+mn-ea"/>
              <a:cs typeface="+mn-cs"/>
            </a:rPr>
            <a:t> 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Masterfiles</a:t>
          </a:r>
        </a:p>
      </xdr:txBody>
    </xdr:sp>
    <xdr:clientData/>
  </xdr:twoCellAnchor>
  <xdr:twoCellAnchor>
    <xdr:from>
      <xdr:col>11</xdr:col>
      <xdr:colOff>38100</xdr:colOff>
      <xdr:row>3</xdr:row>
      <xdr:rowOff>66675</xdr:rowOff>
    </xdr:from>
    <xdr:to>
      <xdr:col>12</xdr:col>
      <xdr:colOff>533400</xdr:colOff>
      <xdr:row>8</xdr:row>
      <xdr:rowOff>0</xdr:rowOff>
    </xdr:to>
    <xdr:sp macro="" textlink="">
      <xdr:nvSpPr>
        <xdr:cNvPr id="2130" name="Text Box 82"/>
        <xdr:cNvSpPr txBox="1">
          <a:spLocks noChangeAspect="1" noChangeArrowheads="1"/>
        </xdr:cNvSpPr>
      </xdr:nvSpPr>
      <xdr:spPr bwMode="auto">
        <a:xfrm>
          <a:off x="6743700" y="723900"/>
          <a:ext cx="1104900" cy="742950"/>
        </a:xfrm>
        <a:prstGeom prst="rect">
          <a:avLst/>
        </a:prstGeom>
        <a:solidFill>
          <a:srgbClr val="CCFFCC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kumimoji="0" lang="en-GB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5. 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Непреки разходи / </a:t>
          </a:r>
          <a:r>
            <a:rPr kumimoji="0" lang="en-GB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Indirect costs</a:t>
          </a:r>
        </a:p>
      </xdr:txBody>
    </xdr:sp>
    <xdr:clientData/>
  </xdr:twoCellAnchor>
  <xdr:twoCellAnchor>
    <xdr:from>
      <xdr:col>1</xdr:col>
      <xdr:colOff>19050</xdr:colOff>
      <xdr:row>17</xdr:row>
      <xdr:rowOff>101601</xdr:rowOff>
    </xdr:from>
    <xdr:to>
      <xdr:col>3</xdr:col>
      <xdr:colOff>53975</xdr:colOff>
      <xdr:row>21</xdr:row>
      <xdr:rowOff>25401</xdr:rowOff>
    </xdr:to>
    <xdr:sp macro="" textlink="">
      <xdr:nvSpPr>
        <xdr:cNvPr id="2132" name="Text Box 84"/>
        <xdr:cNvSpPr txBox="1">
          <a:spLocks noChangeAspect="1" noChangeArrowheads="1"/>
        </xdr:cNvSpPr>
      </xdr:nvSpPr>
      <xdr:spPr bwMode="auto">
        <a:xfrm>
          <a:off x="374650" y="2832101"/>
          <a:ext cx="1381125" cy="533400"/>
        </a:xfrm>
        <a:prstGeom prst="rect">
          <a:avLst/>
        </a:prstGeom>
        <a:solidFill>
          <a:srgbClr val="CC99FF"/>
        </a:solidFill>
        <a:ln w="12700">
          <a:solidFill>
            <a:srgbClr val="000066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D. </a:t>
          </a:r>
          <a:r>
            <a:rPr kumimoji="0" lang="bg-BG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Графики/</a:t>
          </a:r>
          <a:endParaRPr kumimoji="0" lang="en-US" sz="10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ea typeface="+mn-ea"/>
            <a:cs typeface="Arial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Graphs</a:t>
          </a:r>
        </a:p>
        <a:p>
          <a:pPr algn="l" rtl="0">
            <a:defRPr sz="1000"/>
          </a:pPr>
          <a:endParaRPr kumimoji="0" lang="en-US" sz="10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7</xdr:col>
      <xdr:colOff>523875</xdr:colOff>
      <xdr:row>11</xdr:row>
      <xdr:rowOff>104775</xdr:rowOff>
    </xdr:from>
    <xdr:to>
      <xdr:col>8</xdr:col>
      <xdr:colOff>247650</xdr:colOff>
      <xdr:row>14</xdr:row>
      <xdr:rowOff>152400</xdr:rowOff>
    </xdr:to>
    <xdr:sp macro="" textlink="">
      <xdr:nvSpPr>
        <xdr:cNvPr id="2133" name="AutoShape 85"/>
        <xdr:cNvSpPr>
          <a:spLocks noChangeAspect="1" noChangeArrowheads="1"/>
        </xdr:cNvSpPr>
      </xdr:nvSpPr>
      <xdr:spPr bwMode="auto">
        <a:xfrm>
          <a:off x="4791075" y="2057400"/>
          <a:ext cx="333375" cy="5334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10</xdr:col>
      <xdr:colOff>314325</xdr:colOff>
      <xdr:row>11</xdr:row>
      <xdr:rowOff>9525</xdr:rowOff>
    </xdr:from>
    <xdr:to>
      <xdr:col>11</xdr:col>
      <xdr:colOff>38100</xdr:colOff>
      <xdr:row>14</xdr:row>
      <xdr:rowOff>57150</xdr:rowOff>
    </xdr:to>
    <xdr:sp macro="" textlink="">
      <xdr:nvSpPr>
        <xdr:cNvPr id="2134" name="AutoShape 86"/>
        <xdr:cNvSpPr>
          <a:spLocks noChangeAspect="1" noChangeArrowheads="1"/>
        </xdr:cNvSpPr>
      </xdr:nvSpPr>
      <xdr:spPr bwMode="auto">
        <a:xfrm>
          <a:off x="6410325" y="1962150"/>
          <a:ext cx="333375" cy="5334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600075</xdr:colOff>
      <xdr:row>4</xdr:row>
      <xdr:rowOff>38100</xdr:rowOff>
    </xdr:from>
    <xdr:to>
      <xdr:col>13</xdr:col>
      <xdr:colOff>333375</xdr:colOff>
      <xdr:row>7</xdr:row>
      <xdr:rowOff>85725</xdr:rowOff>
    </xdr:to>
    <xdr:sp macro="" textlink="">
      <xdr:nvSpPr>
        <xdr:cNvPr id="2135" name="AutoShape 87"/>
        <xdr:cNvSpPr>
          <a:spLocks noChangeAspect="1" noChangeArrowheads="1"/>
        </xdr:cNvSpPr>
      </xdr:nvSpPr>
      <xdr:spPr bwMode="auto">
        <a:xfrm>
          <a:off x="7915275" y="857250"/>
          <a:ext cx="342900" cy="533400"/>
        </a:xfrm>
        <a:prstGeom prst="rightArrow">
          <a:avLst>
            <a:gd name="adj1" fmla="val 46565"/>
            <a:gd name="adj2" fmla="val 65370"/>
          </a:avLst>
        </a:prstGeom>
        <a:solidFill>
          <a:srgbClr val="333300"/>
        </a:solidFill>
        <a:ln w="1270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0</xdr:row>
      <xdr:rowOff>0</xdr:rowOff>
    </xdr:from>
    <xdr:to>
      <xdr:col>7</xdr:col>
      <xdr:colOff>57150</xdr:colOff>
      <xdr:row>0</xdr:row>
      <xdr:rowOff>0</xdr:rowOff>
    </xdr:to>
    <xdr:graphicFrame macro="">
      <xdr:nvGraphicFramePr>
        <xdr:cNvPr id="2765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504825</xdr:colOff>
      <xdr:row>0</xdr:row>
      <xdr:rowOff>0</xdr:rowOff>
    </xdr:from>
    <xdr:to>
      <xdr:col>6</xdr:col>
      <xdr:colOff>485775</xdr:colOff>
      <xdr:row>0</xdr:row>
      <xdr:rowOff>0</xdr:rowOff>
    </xdr:to>
    <xdr:graphicFrame macro="">
      <xdr:nvGraphicFramePr>
        <xdr:cNvPr id="2765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9525</xdr:colOff>
      <xdr:row>0</xdr:row>
      <xdr:rowOff>0</xdr:rowOff>
    </xdr:from>
    <xdr:to>
      <xdr:col>7</xdr:col>
      <xdr:colOff>57150</xdr:colOff>
      <xdr:row>0</xdr:row>
      <xdr:rowOff>0</xdr:rowOff>
    </xdr:to>
    <xdr:graphicFrame macro="">
      <xdr:nvGraphicFramePr>
        <xdr:cNvPr id="27653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19050</xdr:colOff>
      <xdr:row>0</xdr:row>
      <xdr:rowOff>0</xdr:rowOff>
    </xdr:from>
    <xdr:to>
      <xdr:col>5</xdr:col>
      <xdr:colOff>276225</xdr:colOff>
      <xdr:row>0</xdr:row>
      <xdr:rowOff>0</xdr:rowOff>
    </xdr:to>
    <xdr:graphicFrame macro="">
      <xdr:nvGraphicFramePr>
        <xdr:cNvPr id="2765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63500</xdr:colOff>
      <xdr:row>12</xdr:row>
      <xdr:rowOff>9525</xdr:rowOff>
    </xdr:from>
    <xdr:to>
      <xdr:col>6</xdr:col>
      <xdr:colOff>95250</xdr:colOff>
      <xdr:row>29</xdr:row>
      <xdr:rowOff>114300</xdr:rowOff>
    </xdr:to>
    <xdr:graphicFrame macro="">
      <xdr:nvGraphicFramePr>
        <xdr:cNvPr id="27655" name="Chart 3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12700</xdr:colOff>
      <xdr:row>47</xdr:row>
      <xdr:rowOff>120650</xdr:rowOff>
    </xdr:from>
    <xdr:to>
      <xdr:col>5</xdr:col>
      <xdr:colOff>244475</xdr:colOff>
      <xdr:row>65</xdr:row>
      <xdr:rowOff>82550</xdr:rowOff>
    </xdr:to>
    <xdr:graphicFrame macro="">
      <xdr:nvGraphicFramePr>
        <xdr:cNvPr id="27657" name="Chart 3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echee/AppData/Local/Microsoft/Windows/Temporary%20Internet%20Files/Content.Outlook/7CQKGM8H/Bulgaria%20fixed%20core%20model%20070112%20v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ystem%20Profile/DKrasteva/AppData/Local/Microsoft/Windows/Temporary%20Internet%20Files/Content.Outlook/SPLRWBC4/(9%2003%202016)Bulgaria%202015%20Fixed%20Core%20Model%20-%20public%20version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A. Model Design"/>
      <sheetName val="B. Dashboard"/>
      <sheetName val="C. Masterfiles"/>
      <sheetName val="D.Reconciliation"/>
      <sheetName val="E. Graphs"/>
      <sheetName val="1.Lines"/>
      <sheetName val="2.Traffic"/>
      <sheetName val="3.Network design parameters"/>
      <sheetName val="4.Unit investment and opex"/>
      <sheetName val="5.Indirect costs"/>
      <sheetName val="6.Network design"/>
      <sheetName val="7.Network costs"/>
      <sheetName val="8.Routing factors"/>
      <sheetName val="9.Service costing"/>
      <sheetName val="10.Mark ups"/>
      <sheetName val="11.Service unit cost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A. Model Design"/>
      <sheetName val="B. Dashboard"/>
      <sheetName val="C. Masterfiles"/>
      <sheetName val="D. Graphs"/>
      <sheetName val="1.Lines"/>
      <sheetName val="2.Traffic"/>
      <sheetName val="3.Network design parameters"/>
      <sheetName val="4.Unit investment and opex"/>
      <sheetName val="5.Indirect costs"/>
      <sheetName val="6.Network design"/>
      <sheetName val="7.Network costs"/>
      <sheetName val="8.Routing factors"/>
      <sheetName val="9.Service costing"/>
      <sheetName val="10.Mark ups"/>
      <sheetName val="11.Service unit costing"/>
    </sheetNames>
    <sheetDataSet>
      <sheetData sheetId="0" refreshError="1"/>
      <sheetData sheetId="1" refreshError="1"/>
      <sheetData sheetId="2" refreshError="1"/>
      <sheetData sheetId="3">
        <row r="94">
          <cell r="D94" t="str">
            <v>Retail local leased capacity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</sheetPr>
  <dimension ref="B10:L37"/>
  <sheetViews>
    <sheetView tabSelected="1" zoomScale="90" zoomScaleNormal="90" zoomScalePageLayoutView="90" workbookViewId="0">
      <selection activeCell="C34" sqref="C34"/>
    </sheetView>
  </sheetViews>
  <sheetFormatPr defaultColWidth="8.85546875" defaultRowHeight="12.75"/>
  <cols>
    <col min="1" max="3" width="6.28515625" style="92" customWidth="1"/>
    <col min="4" max="5" width="27.28515625" style="92" customWidth="1"/>
    <col min="6" max="16384" width="8.85546875" style="92"/>
  </cols>
  <sheetData>
    <row r="10" spans="2:12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</row>
    <row r="11" spans="2:12" ht="30">
      <c r="B11" s="106"/>
      <c r="C11" s="106"/>
      <c r="D11" s="107" t="s">
        <v>94</v>
      </c>
      <c r="E11" s="106"/>
      <c r="F11" s="106"/>
      <c r="G11" s="106"/>
      <c r="H11" s="106"/>
      <c r="I11" s="106"/>
      <c r="J11" s="106"/>
      <c r="K11" s="106"/>
      <c r="L11" s="106"/>
    </row>
    <row r="12" spans="2:12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</row>
    <row r="13" spans="2:12" ht="20.25">
      <c r="B13" s="106"/>
      <c r="C13" s="106"/>
      <c r="D13" s="106"/>
      <c r="E13" s="108" t="s">
        <v>600</v>
      </c>
      <c r="F13" s="106"/>
      <c r="G13" s="106"/>
      <c r="H13" s="106"/>
      <c r="I13" s="106"/>
      <c r="J13" s="106"/>
      <c r="K13" s="106"/>
      <c r="L13" s="106"/>
    </row>
    <row r="14" spans="2:12" ht="20.25">
      <c r="B14" s="106"/>
      <c r="C14" s="106"/>
      <c r="D14" s="106"/>
      <c r="E14" s="108" t="s">
        <v>601</v>
      </c>
      <c r="F14" s="106"/>
      <c r="G14" s="106"/>
      <c r="H14" s="106"/>
      <c r="I14" s="106"/>
      <c r="J14" s="106"/>
      <c r="K14" s="106"/>
      <c r="L14" s="106"/>
    </row>
    <row r="15" spans="2:12" ht="20.25">
      <c r="B15" s="106"/>
      <c r="C15" s="106"/>
      <c r="D15" s="106"/>
      <c r="E15" s="108" t="s">
        <v>602</v>
      </c>
      <c r="F15" s="106"/>
      <c r="G15" s="106"/>
      <c r="H15" s="106"/>
      <c r="I15" s="106"/>
      <c r="J15" s="106"/>
      <c r="K15" s="106"/>
      <c r="L15" s="106"/>
    </row>
    <row r="16" spans="2:12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</row>
    <row r="17" spans="2:12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</row>
    <row r="18" spans="2:12" ht="20.25">
      <c r="B18" s="106"/>
      <c r="C18" s="106"/>
      <c r="D18" s="108"/>
      <c r="E18" s="109"/>
      <c r="F18" s="110"/>
      <c r="G18" s="106"/>
      <c r="H18" s="106"/>
      <c r="I18" s="106"/>
      <c r="J18" s="106"/>
      <c r="K18" s="106"/>
      <c r="L18" s="106"/>
    </row>
    <row r="19" spans="2:12" ht="20.25">
      <c r="B19" s="106"/>
      <c r="C19" s="106"/>
      <c r="D19" s="111"/>
      <c r="E19" s="106"/>
      <c r="F19" s="111"/>
      <c r="G19" s="106"/>
      <c r="H19" s="106"/>
      <c r="I19" s="106"/>
      <c r="J19" s="106"/>
      <c r="K19" s="106"/>
      <c r="L19" s="106"/>
    </row>
    <row r="20" spans="2:12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</row>
    <row r="21" spans="2:12" ht="20.25">
      <c r="B21" s="106"/>
      <c r="C21" s="106"/>
      <c r="D21" s="108"/>
      <c r="E21" s="108"/>
      <c r="F21" s="106"/>
      <c r="G21" s="106"/>
      <c r="H21" s="106"/>
      <c r="I21" s="106"/>
      <c r="J21" s="106"/>
      <c r="K21" s="106"/>
      <c r="L21" s="106"/>
    </row>
    <row r="22" spans="2:12" ht="20.25">
      <c r="D22" s="94"/>
      <c r="E22" s="93"/>
    </row>
    <row r="26" spans="2:12">
      <c r="D26" s="95"/>
      <c r="E26" s="96"/>
      <c r="F26" s="96"/>
      <c r="G26" s="96"/>
      <c r="H26" s="96"/>
      <c r="I26" s="96"/>
      <c r="J26" s="96"/>
      <c r="K26" s="96"/>
    </row>
    <row r="27" spans="2:12">
      <c r="D27" s="95"/>
      <c r="E27" s="96"/>
      <c r="F27" s="96"/>
      <c r="G27" s="96"/>
      <c r="H27" s="96"/>
      <c r="I27" s="96"/>
      <c r="J27" s="96"/>
      <c r="K27" s="96"/>
    </row>
    <row r="28" spans="2:12">
      <c r="D28" s="95"/>
      <c r="E28" s="96"/>
      <c r="F28" s="96"/>
      <c r="G28" s="96"/>
      <c r="H28" s="96"/>
      <c r="I28" s="96"/>
      <c r="J28" s="96"/>
      <c r="K28" s="96"/>
    </row>
    <row r="29" spans="2:12">
      <c r="D29" s="96"/>
      <c r="E29" s="96"/>
      <c r="F29" s="96"/>
      <c r="G29" s="96"/>
      <c r="H29" s="96"/>
      <c r="I29" s="96"/>
      <c r="J29" s="96"/>
      <c r="K29" s="96"/>
    </row>
    <row r="30" spans="2:12">
      <c r="D30" s="95"/>
      <c r="E30" s="96"/>
      <c r="F30" s="96"/>
      <c r="G30" s="96"/>
      <c r="H30" s="96"/>
      <c r="I30" s="96"/>
      <c r="J30" s="96"/>
      <c r="K30" s="96"/>
    </row>
    <row r="31" spans="2:12">
      <c r="D31" s="96"/>
      <c r="E31" s="96"/>
      <c r="F31" s="96"/>
      <c r="G31" s="96"/>
      <c r="H31" s="96"/>
      <c r="I31" s="96"/>
      <c r="J31" s="96"/>
      <c r="K31" s="96"/>
    </row>
    <row r="32" spans="2:12">
      <c r="D32" s="95"/>
      <c r="E32" s="96"/>
      <c r="F32" s="96"/>
      <c r="G32" s="96"/>
      <c r="H32" s="96"/>
      <c r="I32" s="96"/>
      <c r="J32" s="96"/>
      <c r="K32" s="96"/>
    </row>
    <row r="33" spans="3:11">
      <c r="D33" s="95"/>
      <c r="E33" s="96"/>
      <c r="F33" s="96"/>
      <c r="G33" s="96"/>
      <c r="H33" s="96"/>
      <c r="I33" s="96"/>
      <c r="J33" s="96"/>
      <c r="K33" s="96"/>
    </row>
    <row r="34" spans="3:11" ht="18">
      <c r="C34" s="486" t="s">
        <v>603</v>
      </c>
      <c r="D34" s="95"/>
      <c r="E34" s="96"/>
      <c r="F34" s="96"/>
      <c r="G34" s="96"/>
      <c r="H34" s="96"/>
      <c r="I34" s="96"/>
      <c r="J34" s="96"/>
      <c r="K34" s="96"/>
    </row>
    <row r="35" spans="3:11">
      <c r="D35" s="95"/>
      <c r="E35" s="96"/>
      <c r="F35" s="96"/>
      <c r="G35" s="96"/>
      <c r="H35" s="96"/>
      <c r="I35" s="96"/>
      <c r="J35" s="96"/>
      <c r="K35" s="96"/>
    </row>
    <row r="36" spans="3:11">
      <c r="D36" s="95"/>
      <c r="E36" s="96"/>
      <c r="F36" s="96"/>
      <c r="G36" s="96"/>
      <c r="H36" s="96"/>
      <c r="I36" s="96"/>
      <c r="J36" s="96"/>
      <c r="K36" s="96"/>
    </row>
    <row r="37" spans="3:11">
      <c r="D37" s="95"/>
      <c r="E37" s="96"/>
      <c r="F37" s="96"/>
      <c r="G37" s="96"/>
      <c r="H37" s="96"/>
      <c r="I37" s="96"/>
      <c r="J37" s="96"/>
      <c r="K37" s="96"/>
    </row>
  </sheetData>
  <phoneticPr fontId="2" type="noConversion"/>
  <pageMargins left="0.75" right="0.75" top="1" bottom="1" header="0.5" footer="0.5"/>
  <pageSetup paperSize="9" orientation="portrait" horizontalDpi="4294967292" verticalDpi="4294967292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8" enableFormatConditionsCalculation="0">
    <tabColor indexed="42"/>
  </sheetPr>
  <dimension ref="A1:U56"/>
  <sheetViews>
    <sheetView topLeftCell="A10" zoomScale="80" zoomScaleNormal="80" zoomScalePageLayoutView="80" workbookViewId="0">
      <selection activeCell="B15" sqref="B15"/>
    </sheetView>
  </sheetViews>
  <sheetFormatPr defaultColWidth="8.85546875" defaultRowHeight="12.75"/>
  <cols>
    <col min="1" max="1" width="4.7109375" style="42" customWidth="1"/>
    <col min="2" max="2" width="16.5703125" style="51" customWidth="1"/>
    <col min="3" max="3" width="104.42578125" style="1" customWidth="1"/>
    <col min="4" max="4" width="13.28515625" style="1" customWidth="1"/>
    <col min="5" max="7" width="13.28515625" style="59" customWidth="1"/>
    <col min="8" max="17" width="12.7109375" style="1" customWidth="1"/>
    <col min="18" max="18" width="8.85546875" style="1"/>
    <col min="19" max="21" width="12.7109375" style="1" hidden="1" customWidth="1"/>
    <col min="22" max="16384" width="8.85546875" style="1"/>
  </cols>
  <sheetData>
    <row r="1" spans="1:7" s="16" customFormat="1" ht="26.25">
      <c r="A1" s="15">
        <v>5</v>
      </c>
      <c r="B1" s="17" t="s">
        <v>534</v>
      </c>
      <c r="D1" s="18"/>
      <c r="E1" s="19"/>
      <c r="F1" s="19"/>
      <c r="G1" s="19"/>
    </row>
    <row r="2" spans="1:7">
      <c r="B2" s="41"/>
      <c r="C2" s="71"/>
    </row>
    <row r="3" spans="1:7" ht="25.5">
      <c r="B3" s="460" t="s">
        <v>453</v>
      </c>
      <c r="C3" s="477" t="s">
        <v>533</v>
      </c>
    </row>
    <row r="4" spans="1:7" ht="25.5">
      <c r="B4" s="461" t="s">
        <v>444</v>
      </c>
      <c r="C4" s="478" t="s">
        <v>515</v>
      </c>
    </row>
    <row r="5" spans="1:7" ht="25.5">
      <c r="B5" s="459" t="s">
        <v>452</v>
      </c>
      <c r="C5" s="464" t="s">
        <v>450</v>
      </c>
    </row>
    <row r="6" spans="1:7" ht="25.5">
      <c r="B6" s="462" t="s">
        <v>480</v>
      </c>
      <c r="C6" s="472" t="s">
        <v>450</v>
      </c>
    </row>
    <row r="7" spans="1:7" ht="25.5">
      <c r="B7" s="475" t="s">
        <v>482</v>
      </c>
      <c r="C7" s="480" t="s">
        <v>450</v>
      </c>
    </row>
    <row r="8" spans="1:7">
      <c r="B8" s="41"/>
      <c r="C8" s="71"/>
    </row>
    <row r="10" spans="1:7" ht="15.75">
      <c r="A10" s="127"/>
      <c r="B10" s="100">
        <f>A1+0.01</f>
        <v>5.01</v>
      </c>
      <c r="C10" s="24" t="s">
        <v>535</v>
      </c>
    </row>
    <row r="12" spans="1:7">
      <c r="B12" s="1"/>
      <c r="C12" s="176" t="s">
        <v>90</v>
      </c>
      <c r="D12" s="307">
        <f ca="1">'C. Masterfiles'!D106</f>
        <v>2015</v>
      </c>
      <c r="E12" s="226"/>
      <c r="F12" s="195"/>
      <c r="G12" s="195"/>
    </row>
    <row r="13" spans="1:7">
      <c r="B13" s="1"/>
      <c r="C13" s="178" t="s">
        <v>88</v>
      </c>
      <c r="D13" s="308" t="str">
        <f ca="1">'C. Masterfiles'!D117</f>
        <v>BGN</v>
      </c>
      <c r="E13" s="226"/>
      <c r="F13" s="195"/>
      <c r="G13" s="195"/>
    </row>
    <row r="14" spans="1:7">
      <c r="B14" s="1"/>
      <c r="C14" s="226"/>
      <c r="D14" s="226"/>
      <c r="E14" s="226"/>
      <c r="F14" s="195"/>
      <c r="G14" s="195"/>
    </row>
    <row r="15" spans="1:7" ht="25.5">
      <c r="B15" s="1"/>
      <c r="C15" s="177" t="s">
        <v>174</v>
      </c>
      <c r="D15" s="167" t="s">
        <v>81</v>
      </c>
      <c r="E15" s="167" t="s">
        <v>175</v>
      </c>
      <c r="F15" s="167" t="s">
        <v>176</v>
      </c>
      <c r="G15" s="167" t="s">
        <v>177</v>
      </c>
    </row>
    <row r="16" spans="1:7" ht="12" customHeight="1">
      <c r="B16" s="1"/>
      <c r="C16" s="176" t="s">
        <v>344</v>
      </c>
      <c r="D16" s="342">
        <v>5000000</v>
      </c>
      <c r="E16" s="194">
        <v>0.1</v>
      </c>
      <c r="F16" s="194">
        <v>0.7</v>
      </c>
      <c r="G16" s="194">
        <v>0.2</v>
      </c>
    </row>
    <row r="17" spans="2:7">
      <c r="B17" s="1"/>
      <c r="C17" s="176" t="s">
        <v>345</v>
      </c>
      <c r="D17" s="342">
        <v>5000000</v>
      </c>
      <c r="E17" s="194">
        <v>0.1</v>
      </c>
      <c r="F17" s="194">
        <v>0.7</v>
      </c>
      <c r="G17" s="194">
        <v>0.2</v>
      </c>
    </row>
    <row r="18" spans="2:7">
      <c r="B18" s="1"/>
      <c r="C18" s="176" t="s">
        <v>346</v>
      </c>
      <c r="D18" s="342">
        <v>5000000</v>
      </c>
      <c r="E18" s="194">
        <v>0.1</v>
      </c>
      <c r="F18" s="194">
        <v>0.7</v>
      </c>
      <c r="G18" s="194">
        <v>0.2</v>
      </c>
    </row>
    <row r="19" spans="2:7">
      <c r="B19" s="1"/>
      <c r="C19" s="176" t="s">
        <v>347</v>
      </c>
      <c r="D19" s="342">
        <v>5000000</v>
      </c>
      <c r="E19" s="194">
        <v>0.1</v>
      </c>
      <c r="F19" s="194">
        <v>0.7</v>
      </c>
      <c r="G19" s="194">
        <v>0.2</v>
      </c>
    </row>
    <row r="20" spans="2:7">
      <c r="B20" s="1"/>
      <c r="C20" s="176" t="s">
        <v>348</v>
      </c>
      <c r="D20" s="342">
        <v>5000000</v>
      </c>
      <c r="E20" s="194">
        <v>0.1</v>
      </c>
      <c r="F20" s="194">
        <v>0.7</v>
      </c>
      <c r="G20" s="194">
        <v>0.2</v>
      </c>
    </row>
    <row r="21" spans="2:7">
      <c r="B21" s="1"/>
      <c r="C21" s="176" t="s">
        <v>349</v>
      </c>
      <c r="D21" s="342">
        <v>5000000</v>
      </c>
      <c r="E21" s="194">
        <v>0.1</v>
      </c>
      <c r="F21" s="194">
        <v>0.7</v>
      </c>
      <c r="G21" s="194">
        <v>0.2</v>
      </c>
    </row>
    <row r="22" spans="2:7">
      <c r="B22" s="1"/>
      <c r="C22" s="178" t="s">
        <v>350</v>
      </c>
      <c r="D22" s="342">
        <v>5000000</v>
      </c>
      <c r="E22" s="194">
        <v>0.1</v>
      </c>
      <c r="F22" s="194">
        <v>0.7</v>
      </c>
      <c r="G22" s="194">
        <v>0.2</v>
      </c>
    </row>
    <row r="23" spans="2:7">
      <c r="B23" s="1"/>
      <c r="C23" s="176" t="s">
        <v>351</v>
      </c>
      <c r="D23" s="342">
        <v>5000000</v>
      </c>
      <c r="E23" s="194">
        <v>0.1</v>
      </c>
      <c r="F23" s="194">
        <v>0.7</v>
      </c>
      <c r="G23" s="194">
        <v>0.2</v>
      </c>
    </row>
    <row r="24" spans="2:7">
      <c r="B24" s="1"/>
      <c r="C24" s="176" t="s">
        <v>352</v>
      </c>
      <c r="D24" s="342">
        <v>5000000</v>
      </c>
      <c r="E24" s="194">
        <v>0.1</v>
      </c>
      <c r="F24" s="194">
        <v>0.7</v>
      </c>
      <c r="G24" s="194">
        <v>0.2</v>
      </c>
    </row>
    <row r="25" spans="2:7">
      <c r="B25" s="1"/>
      <c r="C25" s="178" t="s">
        <v>353</v>
      </c>
      <c r="D25" s="342">
        <v>5000000</v>
      </c>
      <c r="E25" s="194">
        <v>0.1</v>
      </c>
      <c r="F25" s="194">
        <v>0.7</v>
      </c>
      <c r="G25" s="194">
        <v>0.2</v>
      </c>
    </row>
    <row r="26" spans="2:7">
      <c r="B26" s="1"/>
      <c r="C26" s="176" t="s">
        <v>354</v>
      </c>
      <c r="D26" s="342">
        <v>5000000</v>
      </c>
      <c r="E26" s="194">
        <v>0.1</v>
      </c>
      <c r="F26" s="194">
        <v>0.7</v>
      </c>
      <c r="G26" s="194">
        <v>0.2</v>
      </c>
    </row>
    <row r="27" spans="2:7">
      <c r="B27" s="1"/>
      <c r="C27" s="227" t="s">
        <v>355</v>
      </c>
      <c r="D27" s="342">
        <v>5000000</v>
      </c>
      <c r="E27" s="194">
        <v>0.1</v>
      </c>
      <c r="F27" s="194">
        <v>0.7</v>
      </c>
      <c r="G27" s="194">
        <v>0.2</v>
      </c>
    </row>
    <row r="28" spans="2:7">
      <c r="B28" s="1"/>
      <c r="C28" s="227" t="s">
        <v>356</v>
      </c>
      <c r="D28" s="342">
        <v>5000000</v>
      </c>
      <c r="E28" s="194">
        <v>0.1</v>
      </c>
      <c r="F28" s="194">
        <v>0.7</v>
      </c>
      <c r="G28" s="194">
        <v>0.2</v>
      </c>
    </row>
    <row r="29" spans="2:7">
      <c r="B29" s="1"/>
      <c r="C29" s="227" t="s">
        <v>357</v>
      </c>
      <c r="D29" s="342">
        <v>5000000</v>
      </c>
      <c r="E29" s="194">
        <v>0.1</v>
      </c>
      <c r="F29" s="194">
        <v>0.7</v>
      </c>
      <c r="G29" s="194">
        <v>0.2</v>
      </c>
    </row>
    <row r="30" spans="2:7">
      <c r="B30" s="1"/>
      <c r="C30" s="227" t="s">
        <v>358</v>
      </c>
      <c r="D30" s="342">
        <v>5000000</v>
      </c>
      <c r="E30" s="194">
        <v>0.1</v>
      </c>
      <c r="F30" s="194">
        <v>0.7</v>
      </c>
      <c r="G30" s="194">
        <v>0.2</v>
      </c>
    </row>
    <row r="31" spans="2:7">
      <c r="B31" s="1"/>
      <c r="C31" s="227" t="s">
        <v>359</v>
      </c>
      <c r="D31" s="342">
        <v>5000000</v>
      </c>
      <c r="E31" s="194">
        <v>0.1</v>
      </c>
      <c r="F31" s="194">
        <v>0.7</v>
      </c>
      <c r="G31" s="194">
        <v>0.2</v>
      </c>
    </row>
    <row r="32" spans="2:7">
      <c r="B32" s="1"/>
      <c r="E32" s="1"/>
      <c r="F32" s="1"/>
      <c r="G32" s="1"/>
    </row>
    <row r="33" spans="2:7">
      <c r="B33" s="1"/>
      <c r="E33" s="1"/>
      <c r="F33" s="1"/>
      <c r="G33" s="1"/>
    </row>
    <row r="34" spans="2:7">
      <c r="B34" s="1"/>
      <c r="E34" s="1"/>
      <c r="F34" s="1"/>
      <c r="G34" s="1"/>
    </row>
    <row r="35" spans="2:7">
      <c r="B35" s="1"/>
      <c r="E35" s="1"/>
      <c r="F35" s="1"/>
      <c r="G35" s="1"/>
    </row>
    <row r="36" spans="2:7">
      <c r="B36" s="1"/>
      <c r="E36" s="1"/>
      <c r="F36" s="1"/>
      <c r="G36" s="1"/>
    </row>
    <row r="37" spans="2:7">
      <c r="B37" s="1"/>
      <c r="E37" s="1"/>
      <c r="F37" s="1"/>
      <c r="G37" s="1"/>
    </row>
    <row r="38" spans="2:7">
      <c r="B38" s="1"/>
      <c r="E38" s="1"/>
      <c r="F38" s="1"/>
      <c r="G38" s="1"/>
    </row>
    <row r="39" spans="2:7">
      <c r="B39" s="1"/>
      <c r="E39" s="1"/>
      <c r="F39" s="1"/>
      <c r="G39" s="1"/>
    </row>
    <row r="40" spans="2:7">
      <c r="B40" s="1"/>
      <c r="E40" s="1"/>
      <c r="F40" s="1"/>
      <c r="G40" s="1"/>
    </row>
    <row r="41" spans="2:7">
      <c r="B41" s="1"/>
      <c r="E41" s="1"/>
      <c r="F41" s="1"/>
      <c r="G41" s="1"/>
    </row>
    <row r="42" spans="2:7">
      <c r="B42" s="1"/>
      <c r="E42" s="1"/>
      <c r="F42" s="1"/>
      <c r="G42" s="1"/>
    </row>
    <row r="43" spans="2:7">
      <c r="B43" s="1"/>
      <c r="E43" s="1"/>
      <c r="F43" s="1"/>
      <c r="G43" s="1"/>
    </row>
    <row r="44" spans="2:7">
      <c r="B44" s="1"/>
      <c r="E44" s="1"/>
      <c r="F44" s="1"/>
      <c r="G44" s="1"/>
    </row>
    <row r="45" spans="2:7">
      <c r="B45" s="1"/>
      <c r="E45" s="1"/>
      <c r="F45" s="1"/>
      <c r="G45" s="1"/>
    </row>
    <row r="46" spans="2:7">
      <c r="B46" s="1"/>
      <c r="E46" s="1"/>
      <c r="F46" s="1"/>
      <c r="G46" s="1"/>
    </row>
    <row r="47" spans="2:7">
      <c r="B47" s="1"/>
      <c r="E47" s="1"/>
      <c r="F47" s="1"/>
      <c r="G47" s="1"/>
    </row>
    <row r="48" spans="2:7">
      <c r="B48" s="1"/>
      <c r="E48" s="1"/>
      <c r="F48" s="1"/>
      <c r="G48" s="1"/>
    </row>
    <row r="49" spans="2:7">
      <c r="B49" s="1"/>
      <c r="E49" s="1"/>
      <c r="F49" s="1"/>
      <c r="G49" s="1"/>
    </row>
    <row r="50" spans="2:7">
      <c r="B50" s="1"/>
      <c r="E50" s="1"/>
      <c r="F50" s="1"/>
      <c r="G50" s="1"/>
    </row>
    <row r="51" spans="2:7">
      <c r="B51" s="1"/>
      <c r="E51" s="1"/>
      <c r="F51" s="1"/>
      <c r="G51" s="1"/>
    </row>
    <row r="52" spans="2:7">
      <c r="B52" s="1"/>
      <c r="E52" s="1"/>
      <c r="F52" s="1"/>
      <c r="G52" s="1"/>
    </row>
    <row r="53" spans="2:7">
      <c r="B53" s="1"/>
      <c r="E53" s="1"/>
      <c r="F53" s="1"/>
      <c r="G53" s="1"/>
    </row>
    <row r="54" spans="2:7">
      <c r="B54" s="1"/>
      <c r="E54" s="1"/>
      <c r="F54" s="1"/>
      <c r="G54" s="1"/>
    </row>
    <row r="55" spans="2:7">
      <c r="B55" s="1"/>
      <c r="E55" s="1"/>
      <c r="F55" s="1"/>
      <c r="G55" s="1"/>
    </row>
    <row r="56" spans="2:7">
      <c r="B56" s="1"/>
      <c r="E56" s="1"/>
      <c r="F56" s="1"/>
      <c r="G56" s="1"/>
    </row>
  </sheetData>
  <phoneticPr fontId="2" type="noConversion"/>
  <pageMargins left="0.75" right="0.75" top="1" bottom="1" header="0.5" footer="0.5"/>
  <pageSetup orientation="portrait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9" enableFormatConditionsCalculation="0">
    <tabColor indexed="44"/>
  </sheetPr>
  <dimension ref="A1:AB364"/>
  <sheetViews>
    <sheetView topLeftCell="A335" zoomScale="80" zoomScaleNormal="80" zoomScalePageLayoutView="80" workbookViewId="0">
      <selection activeCell="D226" sqref="D226"/>
    </sheetView>
  </sheetViews>
  <sheetFormatPr defaultColWidth="8.85546875" defaultRowHeight="12.75"/>
  <cols>
    <col min="1" max="1" width="4.7109375" style="1" customWidth="1"/>
    <col min="2" max="2" width="16.42578125" style="41" customWidth="1"/>
    <col min="3" max="3" width="7.85546875" style="1" customWidth="1"/>
    <col min="4" max="4" width="46.42578125" style="1" customWidth="1"/>
    <col min="5" max="5" width="20.7109375" style="1" customWidth="1"/>
    <col min="6" max="6" width="13.42578125" style="1" customWidth="1"/>
    <col min="7" max="11" width="13.42578125" style="70" customWidth="1"/>
    <col min="12" max="35" width="13.42578125" style="1" customWidth="1"/>
    <col min="36" max="16384" width="8.85546875" style="1"/>
  </cols>
  <sheetData>
    <row r="1" spans="1:28" s="16" customFormat="1" ht="26.25">
      <c r="A1" s="15">
        <v>6</v>
      </c>
      <c r="B1" s="17" t="s">
        <v>536</v>
      </c>
      <c r="D1" s="18"/>
      <c r="E1" s="19"/>
    </row>
    <row r="2" spans="1:28">
      <c r="C2" s="71"/>
    </row>
    <row r="3" spans="1:28" ht="25.5">
      <c r="B3" s="460" t="s">
        <v>453</v>
      </c>
      <c r="C3" s="541" t="s">
        <v>537</v>
      </c>
      <c r="D3" s="518"/>
      <c r="E3" s="518"/>
      <c r="F3" s="518"/>
      <c r="G3" s="518"/>
      <c r="H3" s="518"/>
    </row>
    <row r="4" spans="1:28" ht="25.5">
      <c r="B4" s="461" t="s">
        <v>444</v>
      </c>
      <c r="C4" s="481" t="s">
        <v>450</v>
      </c>
      <c r="D4" s="481"/>
      <c r="E4" s="481"/>
      <c r="F4" s="481"/>
      <c r="G4" s="481"/>
      <c r="H4" s="481"/>
    </row>
    <row r="5" spans="1:28" ht="25.5">
      <c r="B5" s="459" t="s">
        <v>452</v>
      </c>
      <c r="C5" s="473" t="s">
        <v>539</v>
      </c>
      <c r="D5" s="464"/>
      <c r="E5" s="464"/>
      <c r="F5" s="464"/>
      <c r="G5" s="464"/>
      <c r="H5" s="464"/>
    </row>
    <row r="6" spans="1:28" ht="25.5">
      <c r="B6" s="462" t="s">
        <v>480</v>
      </c>
      <c r="C6" s="497" t="s">
        <v>538</v>
      </c>
      <c r="D6" s="497"/>
      <c r="E6" s="497"/>
      <c r="F6" s="497"/>
      <c r="G6" s="497"/>
      <c r="H6" s="497"/>
    </row>
    <row r="7" spans="1:28" ht="25.5">
      <c r="B7" s="475" t="s">
        <v>482</v>
      </c>
      <c r="C7" s="480" t="s">
        <v>540</v>
      </c>
      <c r="D7" s="479"/>
      <c r="E7" s="479"/>
      <c r="F7" s="479"/>
      <c r="G7" s="479"/>
      <c r="H7" s="479"/>
    </row>
    <row r="8" spans="1:28" s="16" customFormat="1">
      <c r="B8" s="20"/>
      <c r="C8" s="65"/>
      <c r="D8" s="18"/>
      <c r="E8" s="19"/>
      <c r="G8" s="67"/>
      <c r="H8" s="66"/>
      <c r="I8" s="66"/>
      <c r="J8" s="66"/>
      <c r="K8" s="66"/>
    </row>
    <row r="10" spans="1:28" ht="15.75">
      <c r="A10" s="23"/>
      <c r="B10" s="100">
        <f>A1+0.01</f>
        <v>6.01</v>
      </c>
      <c r="C10" s="24" t="s">
        <v>541</v>
      </c>
      <c r="D10" s="23"/>
      <c r="E10" s="25"/>
      <c r="F10" s="25"/>
      <c r="G10" s="68"/>
      <c r="H10" s="68"/>
      <c r="I10" s="68"/>
      <c r="J10" s="68"/>
      <c r="K10" s="68"/>
      <c r="L10" s="27"/>
      <c r="M10" s="27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2" spans="1:28">
      <c r="C12" s="41"/>
      <c r="D12" s="542"/>
      <c r="E12" s="543"/>
      <c r="F12" s="182">
        <f ca="1">'C. Masterfiles'!$D$106</f>
        <v>2015</v>
      </c>
      <c r="G12" s="182">
        <f ca="1">'C. Masterfiles'!$D$107</f>
        <v>2016</v>
      </c>
      <c r="H12" s="182">
        <f ca="1">'C. Masterfiles'!$D$108</f>
        <v>2017</v>
      </c>
      <c r="I12" s="182">
        <f ca="1">'C. Masterfiles'!$D$109</f>
        <v>2018</v>
      </c>
      <c r="J12" s="182">
        <f ca="1">'C. Masterfiles'!$D$110</f>
        <v>2019</v>
      </c>
      <c r="K12" s="182">
        <f ca="1">'C. Masterfiles'!$D$111</f>
        <v>2020</v>
      </c>
    </row>
    <row r="13" spans="1:28">
      <c r="C13" s="41"/>
      <c r="D13" s="544" t="s">
        <v>49</v>
      </c>
      <c r="E13" s="545"/>
      <c r="F13" s="115">
        <f ca="1">'1.Lines'!E111+'1.Lines'!E112+'1.Lines'!E117+'1.Lines'!E118+'1.Lines'!E119+'1.Lines'!E120+'1.Lines'!E125</f>
        <v>1537500</v>
      </c>
      <c r="G13" s="115">
        <f ca="1">'1.Lines'!F111+'1.Lines'!F112+'1.Lines'!F117+'1.Lines'!F118+'1.Lines'!F119+'1.Lines'!F120+'1.Lines'!F125</f>
        <v>1568250</v>
      </c>
      <c r="H13" s="115">
        <f ca="1">'1.Lines'!G111+'1.Lines'!G112+'1.Lines'!G117+'1.Lines'!G118+'1.Lines'!G119+'1.Lines'!G120+'1.Lines'!G125</f>
        <v>1599615</v>
      </c>
      <c r="I13" s="115">
        <f ca="1">'1.Lines'!H111+'1.Lines'!H112+'1.Lines'!H117+'1.Lines'!H118+'1.Lines'!H119+'1.Lines'!H120+'1.Lines'!H125</f>
        <v>1631606</v>
      </c>
      <c r="J13" s="115">
        <f ca="1">'1.Lines'!I111+'1.Lines'!I112+'1.Lines'!I117+'1.Lines'!I118+'1.Lines'!I119+'1.Lines'!I120+'1.Lines'!I125</f>
        <v>1664240</v>
      </c>
      <c r="K13" s="115">
        <f ca="1">'1.Lines'!J111+'1.Lines'!J112+'1.Lines'!J117+'1.Lines'!J118+'1.Lines'!J119+'1.Lines'!J120+'1.Lines'!J125</f>
        <v>1697524</v>
      </c>
      <c r="L13" s="85"/>
      <c r="M13" s="85"/>
      <c r="N13" s="85"/>
      <c r="O13" s="85"/>
    </row>
    <row r="14" spans="1:28">
      <c r="G14" s="73"/>
      <c r="H14" s="73"/>
      <c r="I14" s="73"/>
      <c r="J14" s="73"/>
      <c r="K14" s="73"/>
      <c r="L14" s="73"/>
      <c r="M14" s="73"/>
      <c r="N14" s="73"/>
      <c r="O14" s="73"/>
    </row>
    <row r="15" spans="1:28">
      <c r="G15" s="73"/>
      <c r="H15" s="73"/>
      <c r="I15" s="73"/>
      <c r="J15" s="73"/>
      <c r="K15" s="73"/>
      <c r="L15" s="73"/>
      <c r="M15" s="73"/>
      <c r="N15" s="73"/>
      <c r="O15" s="73"/>
    </row>
    <row r="16" spans="1:28" ht="15.75">
      <c r="A16" s="23"/>
      <c r="B16" s="100">
        <f>B10+0.01</f>
        <v>6.02</v>
      </c>
      <c r="C16" s="24" t="s">
        <v>542</v>
      </c>
      <c r="D16" s="23"/>
      <c r="E16" s="25"/>
      <c r="F16" s="25"/>
      <c r="G16" s="73"/>
      <c r="H16" s="73"/>
      <c r="I16" s="73"/>
      <c r="J16" s="73"/>
      <c r="K16" s="73"/>
      <c r="L16" s="73"/>
      <c r="M16" s="73"/>
      <c r="N16" s="73"/>
      <c r="O16" s="73"/>
    </row>
    <row r="17" spans="3:11">
      <c r="K17" s="73"/>
    </row>
    <row r="18" spans="3:11">
      <c r="C18" s="56" t="s">
        <v>21</v>
      </c>
      <c r="D18" s="56" t="s">
        <v>45</v>
      </c>
      <c r="E18" s="112" t="s">
        <v>220</v>
      </c>
      <c r="F18" s="182">
        <f ca="1">'C. Masterfiles'!$D$106</f>
        <v>2015</v>
      </c>
      <c r="G18" s="182">
        <f ca="1">'C. Masterfiles'!$D$107</f>
        <v>2016</v>
      </c>
      <c r="H18" s="182">
        <f ca="1">'C. Masterfiles'!$D$108</f>
        <v>2017</v>
      </c>
      <c r="I18" s="182">
        <f ca="1">'C. Masterfiles'!$D$109</f>
        <v>2018</v>
      </c>
      <c r="J18" s="182">
        <f ca="1">'C. Masterfiles'!$D$110</f>
        <v>2019</v>
      </c>
      <c r="K18" s="182">
        <f ca="1">'C. Masterfiles'!$D$111</f>
        <v>2020</v>
      </c>
    </row>
    <row r="19" spans="3:11">
      <c r="C19" s="489" t="str">
        <f ca="1">'C. Masterfiles'!C86</f>
        <v>S01</v>
      </c>
      <c r="D19" s="489" t="str">
        <f ca="1">'C. Masterfiles'!D86</f>
        <v>Повиквания в мрежата (On Net calls)</v>
      </c>
      <c r="E19" s="242" t="str">
        <f ca="1">'C. Masterfiles'!F86</f>
        <v>Voice</v>
      </c>
      <c r="F19" s="115">
        <f ca="1">IF($E19="Voice",'2.Traffic'!G115*'3.Network design parameters'!$E$17,0)</f>
        <v>5480.1061720537546</v>
      </c>
      <c r="G19" s="115">
        <f ca="1">IF($E19="Voice",'2.Traffic'!H115*'3.Network design parameters'!$E$17,0)</f>
        <v>5589.7082954948291</v>
      </c>
      <c r="H19" s="115">
        <f ca="1">IF($E19="Voice",'2.Traffic'!I115*'3.Network design parameters'!$E$17,0)</f>
        <v>5701.5024614047261</v>
      </c>
      <c r="I19" s="115">
        <f ca="1">IF($E19="Voice",'2.Traffic'!J115*'3.Network design parameters'!$E$17,0)</f>
        <v>5815.53251063282</v>
      </c>
      <c r="J19" s="115">
        <f ca="1">IF($E19="Voice",'2.Traffic'!K115*'3.Network design parameters'!$E$17,0)</f>
        <v>5931.8431608454775</v>
      </c>
      <c r="K19" s="115">
        <f ca="1">IF($E19="Voice",'2.Traffic'!L115*'3.Network design parameters'!$E$17,0)</f>
        <v>6050.4800240623881</v>
      </c>
    </row>
    <row r="20" spans="3:11" ht="25.5">
      <c r="C20" s="489" t="str">
        <f ca="1">'C. Masterfiles'!C87</f>
        <v>S02</v>
      </c>
      <c r="D20" s="489" t="str">
        <f ca="1">'C. Masterfiles'!D87</f>
        <v>Изходящи повиквания към ОП (Originating calls to OLO)</v>
      </c>
      <c r="E20" s="242" t="str">
        <f ca="1">'C. Masterfiles'!F87</f>
        <v>Voice</v>
      </c>
      <c r="F20" s="115">
        <f ca="1">IF($E20="Voice",'2.Traffic'!G116*'3.Network design parameters'!$E$17,0)</f>
        <v>2274.1056262925226</v>
      </c>
      <c r="G20" s="115">
        <f ca="1">IF($E20="Voice",'2.Traffic'!H116*'3.Network design parameters'!$E$17,0)</f>
        <v>2319.5877388183731</v>
      </c>
      <c r="H20" s="115">
        <f ca="1">IF($E20="Voice",'2.Traffic'!I116*'3.Network design parameters'!$E$17,0)</f>
        <v>2365.9794935947407</v>
      </c>
      <c r="I20" s="115">
        <f ca="1">IF($E20="Voice",'2.Traffic'!J116*'3.Network design parameters'!$E$17,0)</f>
        <v>2413.2990834666357</v>
      </c>
      <c r="J20" s="115">
        <f ca="1">IF($E20="Voice",'2.Traffic'!K116*'3.Network design parameters'!$E$17,0)</f>
        <v>2461.5650651359683</v>
      </c>
      <c r="K20" s="115">
        <f ca="1">IF($E20="Voice",'2.Traffic'!L116*'3.Network design parameters'!$E$17,0)</f>
        <v>2510.7963664386875</v>
      </c>
    </row>
    <row r="21" spans="3:11" ht="25.5">
      <c r="C21" s="489" t="str">
        <f ca="1">'C. Masterfiles'!C88</f>
        <v>S03</v>
      </c>
      <c r="D21" s="489" t="str">
        <f ca="1">'C. Masterfiles'!D88</f>
        <v>Входящи повиквания от ОП (Terminating calls from OLO)</v>
      </c>
      <c r="E21" s="242" t="str">
        <f ca="1">'C. Masterfiles'!F88</f>
        <v>Voice</v>
      </c>
      <c r="F21" s="115">
        <f ca="1">IF($E21="Voice",'2.Traffic'!G117*'3.Network design parameters'!$E$17,0)</f>
        <v>2216.4533379874183</v>
      </c>
      <c r="G21" s="115">
        <f ca="1">IF($E21="Voice",'2.Traffic'!H117*'3.Network design parameters'!$E$17,0)</f>
        <v>2260.7824047471668</v>
      </c>
      <c r="H21" s="115">
        <f ca="1">IF($E21="Voice",'2.Traffic'!I117*'3.Network design parameters'!$E$17,0)</f>
        <v>2305.9980528421102</v>
      </c>
      <c r="I21" s="115">
        <f ca="1">IF($E21="Voice",'2.Traffic'!J117*'3.Network design parameters'!$E$17,0)</f>
        <v>2352.1180138989525</v>
      </c>
      <c r="J21" s="115">
        <f ca="1">IF($E21="Voice",'2.Traffic'!K117*'3.Network design parameters'!$E$17,0)</f>
        <v>2399.1603741769313</v>
      </c>
      <c r="K21" s="115">
        <f ca="1">IF($E21="Voice",'2.Traffic'!L117*'3.Network design parameters'!$E$17,0)</f>
        <v>2447.1435816604703</v>
      </c>
    </row>
    <row r="22" spans="3:11" ht="25.5">
      <c r="C22" s="489" t="str">
        <f ca="1">'C. Masterfiles'!C89</f>
        <v>S04</v>
      </c>
      <c r="D22" s="489" t="str">
        <f ca="1">'C. Masterfiles'!D89</f>
        <v>Изходящи международни повиквания (Outgoing Calls to International)</v>
      </c>
      <c r="E22" s="242" t="str">
        <f ca="1">'C. Masterfiles'!F89</f>
        <v>Voice</v>
      </c>
      <c r="F22" s="115">
        <f ca="1">IF($E22="Voice",'2.Traffic'!G118*'3.Network design parameters'!$E$17,0)</f>
        <v>539.98182725959316</v>
      </c>
      <c r="G22" s="115">
        <f ca="1">IF($E22="Voice",'2.Traffic'!H118*'3.Network design parameters'!$E$17,0)</f>
        <v>550.78146380478506</v>
      </c>
      <c r="H22" s="115">
        <f ca="1">IF($E22="Voice",'2.Traffic'!I118*'3.Network design parameters'!$E$17,0)</f>
        <v>561.7970930808807</v>
      </c>
      <c r="I22" s="115">
        <f ca="1">IF($E22="Voice",'2.Traffic'!J118*'3.Network design parameters'!$E$17,0)</f>
        <v>573.03303494249838</v>
      </c>
      <c r="J22" s="115">
        <f ca="1">IF($E22="Voice",'2.Traffic'!K118*'3.Network design parameters'!$E$17,0)</f>
        <v>584.49369564134838</v>
      </c>
      <c r="K22" s="115">
        <f ca="1">IF($E22="Voice",'2.Traffic'!L118*'3.Network design parameters'!$E$17,0)</f>
        <v>596.18356955417539</v>
      </c>
    </row>
    <row r="23" spans="3:11" ht="25.5">
      <c r="C23" s="489" t="str">
        <f ca="1">'C. Masterfiles'!C90</f>
        <v>S05</v>
      </c>
      <c r="D23" s="489" t="str">
        <f ca="1">'C. Masterfiles'!D90</f>
        <v>Входящи международни повиквания (Incoming calls from international)</v>
      </c>
      <c r="E23" s="242" t="str">
        <f ca="1">'C. Masterfiles'!F90</f>
        <v>Voice</v>
      </c>
      <c r="F23" s="115">
        <f ca="1">IF($E23="Voice",'2.Traffic'!G119*'3.Network design parameters'!$E$17,0)</f>
        <v>530.97881238969103</v>
      </c>
      <c r="G23" s="115">
        <f ca="1">IF($E23="Voice",'2.Traffic'!H119*'3.Network design parameters'!$E$17,0)</f>
        <v>541.59838863748485</v>
      </c>
      <c r="H23" s="115">
        <f ca="1">IF($E23="Voice",'2.Traffic'!I119*'3.Network design parameters'!$E$17,0)</f>
        <v>552.43035641023448</v>
      </c>
      <c r="I23" s="115">
        <f ca="1">IF($E23="Voice",'2.Traffic'!J119*'3.Network design parameters'!$E$17,0)</f>
        <v>563.47896353843919</v>
      </c>
      <c r="J23" s="115">
        <f ca="1">IF($E23="Voice",'2.Traffic'!K119*'3.Network design parameters'!$E$17,0)</f>
        <v>574.74854280920806</v>
      </c>
      <c r="K23" s="115">
        <f ca="1">IF($E23="Voice",'2.Traffic'!L119*'3.Network design parameters'!$E$17,0)</f>
        <v>586.24351366539224</v>
      </c>
    </row>
    <row r="24" spans="3:11">
      <c r="C24" s="489" t="str">
        <f ca="1">'C. Masterfiles'!C91</f>
        <v>S06</v>
      </c>
      <c r="D24" s="489" t="str">
        <f ca="1">'C. Masterfiles'!D91</f>
        <v>Транзит на повиквания (Transit calls)</v>
      </c>
      <c r="E24" s="242" t="str">
        <f ca="1">'C. Masterfiles'!F91</f>
        <v>Voice</v>
      </c>
      <c r="F24" s="115">
        <f ca="1">IF($E24="Voice",'2.Traffic'!G120*'3.Network design parameters'!$E$17,0)</f>
        <v>542.58084600317545</v>
      </c>
      <c r="G24" s="115">
        <f ca="1">IF($E24="Voice",'2.Traffic'!H120*'3.Network design parameters'!$E$17,0)</f>
        <v>553.43246292323897</v>
      </c>
      <c r="H24" s="115">
        <f ca="1">IF($E24="Voice",'2.Traffic'!I120*'3.Network design parameters'!$E$17,0)</f>
        <v>564.50111218170377</v>
      </c>
      <c r="I24" s="115">
        <f ca="1">IF($E24="Voice",'2.Traffic'!J120*'3.Network design parameters'!$E$17,0)</f>
        <v>575.79113442533787</v>
      </c>
      <c r="J24" s="115">
        <f ca="1">IF($E24="Voice",'2.Traffic'!K120*'3.Network design parameters'!$E$17,0)</f>
        <v>587.30695711384465</v>
      </c>
      <c r="K24" s="115">
        <f ca="1">IF($E24="Voice",'2.Traffic'!L120*'3.Network design parameters'!$E$17,0)</f>
        <v>599.05309625612165</v>
      </c>
    </row>
    <row r="25" spans="3:11" ht="25.5">
      <c r="C25" s="489" t="str">
        <f ca="1">'C. Masterfiles'!C92</f>
        <v>S07</v>
      </c>
      <c r="D25" s="489" t="str">
        <f ca="1">'C. Masterfiles'!D92</f>
        <v>Повиквания към специални номера (Calls to special numbers)</v>
      </c>
      <c r="E25" s="242" t="str">
        <f ca="1">'C. Masterfiles'!F92</f>
        <v>Voice</v>
      </c>
      <c r="F25" s="372">
        <f ca="1">IF($E25="Voice",'2.Traffic'!G121*'3.Network design parameters'!$E$17,0)</f>
        <v>0.26723307365959731</v>
      </c>
      <c r="G25" s="372">
        <f ca="1">IF($E25="Voice",'2.Traffic'!H121*'3.Network design parameters'!$E$17,0)</f>
        <v>0.27257773513278921</v>
      </c>
      <c r="H25" s="372">
        <f ca="1">IF($E25="Voice",'2.Traffic'!I121*'3.Network design parameters'!$E$17,0)</f>
        <v>0.27802928983544506</v>
      </c>
      <c r="I25" s="372">
        <f ca="1">IF($E25="Voice",'2.Traffic'!J121*'3.Network design parameters'!$E$17,0)</f>
        <v>0.28358987563215388</v>
      </c>
      <c r="J25" s="372">
        <f ca="1">IF($E25="Voice",'2.Traffic'!K121*'3.Network design parameters'!$E$17,0)</f>
        <v>0.289261673144797</v>
      </c>
      <c r="K25" s="372">
        <f ca="1">IF($E25="Voice",'2.Traffic'!L121*'3.Network design parameters'!$E$17,0)</f>
        <v>0.29504690660769295</v>
      </c>
    </row>
    <row r="26" spans="3:11">
      <c r="C26" s="489" t="str">
        <f ca="1">'C. Masterfiles'!C93</f>
        <v>S08</v>
      </c>
      <c r="D26" s="489" t="str">
        <f ca="1">'C. Masterfiles'!D93</f>
        <v>Достъп до интернет (Internet access)</v>
      </c>
      <c r="E26" s="242" t="str">
        <f ca="1">'C. Masterfiles'!F93</f>
        <v>Internet</v>
      </c>
      <c r="F26" s="115">
        <f ca="1">IF($E26="Voice",'2.Traffic'!G122*'3.Network design parameters'!$E$17,0)</f>
        <v>0</v>
      </c>
      <c r="G26" s="115">
        <f ca="1">IF($E26="Voice",'2.Traffic'!H122*'3.Network design parameters'!$E$17,0)</f>
        <v>0</v>
      </c>
      <c r="H26" s="115">
        <f ca="1">IF($E26="Voice",'2.Traffic'!I122*'3.Network design parameters'!$E$17,0)</f>
        <v>0</v>
      </c>
      <c r="I26" s="115">
        <f ca="1">IF($E26="Voice",'2.Traffic'!J122*'3.Network design parameters'!$E$17,0)</f>
        <v>0</v>
      </c>
      <c r="J26" s="115">
        <f ca="1">IF($E26="Voice",'2.Traffic'!K122*'3.Network design parameters'!$E$17,0)</f>
        <v>0</v>
      </c>
      <c r="K26" s="115">
        <f ca="1">IF($E26="Voice",'2.Traffic'!L122*'3.Network design parameters'!$E$17,0)</f>
        <v>0</v>
      </c>
    </row>
    <row r="27" spans="3:11" ht="25.5">
      <c r="C27" s="489" t="str">
        <f ca="1">'C. Masterfiles'!C94</f>
        <v>S09</v>
      </c>
      <c r="D27" s="489" t="str">
        <f ca="1">'C. Masterfiles'!D94</f>
        <v>Селищен нает капацитет на дребно (Retail local leased capacity)</v>
      </c>
      <c r="E27" s="242" t="str">
        <f ca="1">'C. Masterfiles'!F94</f>
        <v>Leased retail</v>
      </c>
      <c r="F27" s="115">
        <f ca="1">IF($E27="Voice",'2.Traffic'!G123*'3.Network design parameters'!$E$17,0)</f>
        <v>0</v>
      </c>
      <c r="G27" s="115">
        <f ca="1">IF($E27="Voice",'2.Traffic'!H123*'3.Network design parameters'!$E$17,0)</f>
        <v>0</v>
      </c>
      <c r="H27" s="115">
        <f ca="1">IF($E27="Voice",'2.Traffic'!I123*'3.Network design parameters'!$E$17,0)</f>
        <v>0</v>
      </c>
      <c r="I27" s="115">
        <f ca="1">IF($E27="Voice",'2.Traffic'!J123*'3.Network design parameters'!$E$17,0)</f>
        <v>0</v>
      </c>
      <c r="J27" s="115">
        <f ca="1">IF($E27="Voice",'2.Traffic'!K123*'3.Network design parameters'!$E$17,0)</f>
        <v>0</v>
      </c>
      <c r="K27" s="115">
        <f ca="1">IF($E27="Voice",'2.Traffic'!L123*'3.Network design parameters'!$E$17,0)</f>
        <v>0</v>
      </c>
    </row>
    <row r="28" spans="3:11" ht="25.5">
      <c r="C28" s="489" t="str">
        <f ca="1">'C. Masterfiles'!C95</f>
        <v>S10</v>
      </c>
      <c r="D28" s="489" t="str">
        <f ca="1">'C. Masterfiles'!D95</f>
        <v>Национален нает капацитет на дребно (Retail long distance leased capacity)</v>
      </c>
      <c r="E28" s="242" t="str">
        <f ca="1">'C. Masterfiles'!F95</f>
        <v>Leased retail</v>
      </c>
      <c r="F28" s="115">
        <f ca="1">IF($E28="Voice",'2.Traffic'!G124*'3.Network design parameters'!$E$17,0)</f>
        <v>0</v>
      </c>
      <c r="G28" s="115">
        <f ca="1">IF($E28="Voice",'2.Traffic'!H124*'3.Network design parameters'!$E$17,0)</f>
        <v>0</v>
      </c>
      <c r="H28" s="115">
        <f ca="1">IF($E28="Voice",'2.Traffic'!I124*'3.Network design parameters'!$E$17,0)</f>
        <v>0</v>
      </c>
      <c r="I28" s="115">
        <f ca="1">IF($E28="Voice",'2.Traffic'!J124*'3.Network design parameters'!$E$17,0)</f>
        <v>0</v>
      </c>
      <c r="J28" s="115">
        <f ca="1">IF($E28="Voice",'2.Traffic'!K124*'3.Network design parameters'!$E$17,0)</f>
        <v>0</v>
      </c>
      <c r="K28" s="115">
        <f ca="1">IF($E28="Voice",'2.Traffic'!L124*'3.Network design parameters'!$E$17,0)</f>
        <v>0</v>
      </c>
    </row>
    <row r="29" spans="3:11" ht="25.5">
      <c r="C29" s="489" t="str">
        <f ca="1">'C. Masterfiles'!C96</f>
        <v>S11</v>
      </c>
      <c r="D29" s="489" t="str">
        <f ca="1">'C. Masterfiles'!D96</f>
        <v>Международен нает капацитет на дребно (Retail International leased capacity)</v>
      </c>
      <c r="E29" s="242" t="str">
        <f ca="1">'C. Masterfiles'!F96</f>
        <v>Leased retail</v>
      </c>
      <c r="F29" s="115">
        <f ca="1">IF($E29="Voice",'2.Traffic'!G125*'3.Network design parameters'!$E$17,0)</f>
        <v>0</v>
      </c>
      <c r="G29" s="115">
        <f ca="1">IF($E29="Voice",'2.Traffic'!H125*'3.Network design parameters'!$E$17,0)</f>
        <v>0</v>
      </c>
      <c r="H29" s="115">
        <f ca="1">IF($E29="Voice",'2.Traffic'!I125*'3.Network design parameters'!$E$17,0)</f>
        <v>0</v>
      </c>
      <c r="I29" s="115">
        <f ca="1">IF($E29="Voice",'2.Traffic'!J125*'3.Network design parameters'!$E$17,0)</f>
        <v>0</v>
      </c>
      <c r="J29" s="115">
        <f ca="1">IF($E29="Voice",'2.Traffic'!K125*'3.Network design parameters'!$E$17,0)</f>
        <v>0</v>
      </c>
      <c r="K29" s="115">
        <f ca="1">IF($E29="Voice",'2.Traffic'!L125*'3.Network design parameters'!$E$17,0)</f>
        <v>0</v>
      </c>
    </row>
    <row r="30" spans="3:11">
      <c r="C30" s="489" t="str">
        <f ca="1">'C. Masterfiles'!C97</f>
        <v>S12</v>
      </c>
      <c r="D30" s="489" t="str">
        <f ca="1">'C. Masterfiles'!D97</f>
        <v>IPTV</v>
      </c>
      <c r="E30" s="242" t="str">
        <f ca="1">'C. Masterfiles'!F97</f>
        <v>IPTV</v>
      </c>
      <c r="F30" s="115">
        <f ca="1">IF($E30="Voice",'2.Traffic'!G126*'3.Network design parameters'!$E$17,0)</f>
        <v>0</v>
      </c>
      <c r="G30" s="115">
        <f ca="1">IF($E30="Voice",'2.Traffic'!H126*'3.Network design parameters'!$E$17,0)</f>
        <v>0</v>
      </c>
      <c r="H30" s="115">
        <f ca="1">IF($E30="Voice",'2.Traffic'!I126*'3.Network design parameters'!$E$17,0)</f>
        <v>0</v>
      </c>
      <c r="I30" s="115">
        <f ca="1">IF($E30="Voice",'2.Traffic'!J126*'3.Network design parameters'!$E$17,0)</f>
        <v>0</v>
      </c>
      <c r="J30" s="115">
        <f ca="1">IF($E30="Voice",'2.Traffic'!K126*'3.Network design parameters'!$E$17,0)</f>
        <v>0</v>
      </c>
      <c r="K30" s="115">
        <f ca="1">IF($E30="Voice",'2.Traffic'!L126*'3.Network design parameters'!$E$17,0)</f>
        <v>0</v>
      </c>
    </row>
    <row r="31" spans="3:11" ht="25.5">
      <c r="C31" s="489" t="str">
        <f ca="1">'C. Masterfiles'!C98</f>
        <v>S13</v>
      </c>
      <c r="D31" s="489" t="str">
        <f ca="1">'C. Masterfiles'!D98</f>
        <v>Селищен нает капацитет на едро (Wholesale local leased capacity)</v>
      </c>
      <c r="E31" s="242" t="str">
        <f ca="1">'C. Masterfiles'!F98</f>
        <v>Leased wholesale</v>
      </c>
      <c r="F31" s="115">
        <f ca="1">IF($E31="Voice",'2.Traffic'!G127*'3.Network design parameters'!$E$17,0)</f>
        <v>0</v>
      </c>
      <c r="G31" s="115">
        <f ca="1">IF($E31="Voice",'2.Traffic'!H127*'3.Network design parameters'!$E$17,0)</f>
        <v>0</v>
      </c>
      <c r="H31" s="115">
        <f ca="1">IF($E31="Voice",'2.Traffic'!I127*'3.Network design parameters'!$E$17,0)</f>
        <v>0</v>
      </c>
      <c r="I31" s="115">
        <f ca="1">IF($E31="Voice",'2.Traffic'!J127*'3.Network design parameters'!$E$17,0)</f>
        <v>0</v>
      </c>
      <c r="J31" s="115">
        <f ca="1">IF($E31="Voice",'2.Traffic'!K127*'3.Network design parameters'!$E$17,0)</f>
        <v>0</v>
      </c>
      <c r="K31" s="115">
        <f ca="1">IF($E31="Voice",'2.Traffic'!L127*'3.Network design parameters'!$E$17,0)</f>
        <v>0</v>
      </c>
    </row>
    <row r="32" spans="3:11" ht="25.5">
      <c r="C32" s="489" t="str">
        <f ca="1">'C. Masterfiles'!C99</f>
        <v>S14</v>
      </c>
      <c r="D32" s="489" t="str">
        <f ca="1">'C. Masterfiles'!D99</f>
        <v>Национален нает капацитет на  едро (Wholesale long distance leased capacity)</v>
      </c>
      <c r="E32" s="242" t="str">
        <f ca="1">'C. Masterfiles'!F99</f>
        <v>Leased wholesale</v>
      </c>
      <c r="F32" s="115">
        <f ca="1">IF($E32="Voice",'2.Traffic'!G128*'3.Network design parameters'!$E$17,0)</f>
        <v>0</v>
      </c>
      <c r="G32" s="115">
        <f ca="1">IF($E32="Voice",'2.Traffic'!H128*'3.Network design parameters'!$E$17,0)</f>
        <v>0</v>
      </c>
      <c r="H32" s="115">
        <f ca="1">IF($E32="Voice",'2.Traffic'!I128*'3.Network design parameters'!$E$17,0)</f>
        <v>0</v>
      </c>
      <c r="I32" s="115">
        <f ca="1">IF($E32="Voice",'2.Traffic'!J128*'3.Network design parameters'!$E$17,0)</f>
        <v>0</v>
      </c>
      <c r="J32" s="115">
        <f ca="1">IF($E32="Voice",'2.Traffic'!K128*'3.Network design parameters'!$E$17,0)</f>
        <v>0</v>
      </c>
      <c r="K32" s="115">
        <f ca="1">IF($E32="Voice",'2.Traffic'!L128*'3.Network design parameters'!$E$17,0)</f>
        <v>0</v>
      </c>
    </row>
    <row r="33" spans="2:11" ht="25.5">
      <c r="C33" s="489" t="str">
        <f ca="1">'C. Masterfiles'!C100</f>
        <v>S15</v>
      </c>
      <c r="D33" s="489" t="str">
        <f ca="1">'C. Masterfiles'!D100</f>
        <v>Международен нает капацитет на  едро (Wholesale International leased capacity)</v>
      </c>
      <c r="E33" s="242" t="str">
        <f ca="1">'C. Masterfiles'!F100</f>
        <v>Leased wholesale</v>
      </c>
      <c r="F33" s="115">
        <f ca="1">IF($E33="Voice",'2.Traffic'!G129*'3.Network design parameters'!$E$17,0)</f>
        <v>0</v>
      </c>
      <c r="G33" s="115">
        <f ca="1">IF($E33="Voice",'2.Traffic'!H129*'3.Network design parameters'!$E$17,0)</f>
        <v>0</v>
      </c>
      <c r="H33" s="115">
        <f ca="1">IF($E33="Voice",'2.Traffic'!I129*'3.Network design parameters'!$E$17,0)</f>
        <v>0</v>
      </c>
      <c r="I33" s="115">
        <f ca="1">IF($E33="Voice",'2.Traffic'!J129*'3.Network design parameters'!$E$17,0)</f>
        <v>0</v>
      </c>
      <c r="J33" s="115">
        <f ca="1">IF($E33="Voice",'2.Traffic'!K129*'3.Network design parameters'!$E$17,0)</f>
        <v>0</v>
      </c>
      <c r="K33" s="115">
        <f ca="1">IF($E33="Voice",'2.Traffic'!L129*'3.Network design parameters'!$E$17,0)</f>
        <v>0</v>
      </c>
    </row>
    <row r="34" spans="2:11">
      <c r="G34" s="73"/>
      <c r="H34" s="73"/>
      <c r="I34" s="73"/>
      <c r="J34" s="73"/>
      <c r="K34" s="73"/>
    </row>
    <row r="35" spans="2:11">
      <c r="G35" s="73"/>
      <c r="H35" s="73"/>
      <c r="I35" s="73"/>
      <c r="J35" s="73"/>
      <c r="K35" s="73"/>
    </row>
    <row r="36" spans="2:11" ht="15.75">
      <c r="B36" s="100">
        <f>B16+0.01</f>
        <v>6.0299999999999994</v>
      </c>
      <c r="C36" s="24" t="s">
        <v>543</v>
      </c>
      <c r="D36" s="23"/>
      <c r="E36" s="25"/>
      <c r="F36" s="25"/>
      <c r="G36" s="73"/>
      <c r="H36" s="73"/>
      <c r="I36" s="73"/>
      <c r="J36" s="73"/>
      <c r="K36" s="73"/>
    </row>
    <row r="37" spans="2:11">
      <c r="K37" s="73"/>
    </row>
    <row r="38" spans="2:11">
      <c r="C38" s="56" t="s">
        <v>21</v>
      </c>
      <c r="D38" s="56" t="s">
        <v>45</v>
      </c>
      <c r="E38" s="112" t="s">
        <v>220</v>
      </c>
      <c r="F38" s="182">
        <f ca="1">'C. Masterfiles'!$D$106</f>
        <v>2015</v>
      </c>
      <c r="G38" s="182">
        <f ca="1">'C. Masterfiles'!$D$107</f>
        <v>2016</v>
      </c>
      <c r="H38" s="182">
        <f ca="1">'C. Masterfiles'!$D$108</f>
        <v>2017</v>
      </c>
      <c r="I38" s="182">
        <f ca="1">'C. Masterfiles'!$D$109</f>
        <v>2018</v>
      </c>
      <c r="J38" s="182">
        <f ca="1">'C. Masterfiles'!$D$110</f>
        <v>2019</v>
      </c>
      <c r="K38" s="182">
        <f ca="1">'C. Masterfiles'!$D$111</f>
        <v>2020</v>
      </c>
    </row>
    <row r="39" spans="2:11">
      <c r="C39" s="489" t="str">
        <f ca="1">'C. Masterfiles'!C86</f>
        <v>S01</v>
      </c>
      <c r="D39" s="489" t="str">
        <f ca="1">'C. Masterfiles'!D86</f>
        <v>Повиквания в мрежата (On Net calls)</v>
      </c>
      <c r="E39" s="242" t="str">
        <f ca="1">'C. Masterfiles'!F86</f>
        <v>Voice</v>
      </c>
      <c r="F39" s="115">
        <f ca="1">IF($E39="Voice",'2.Traffic'!G135*'3.Network design parameters'!$E$19,0)</f>
        <v>137092.49715727512</v>
      </c>
      <c r="G39" s="115">
        <f ca="1">IF($E39="Voice",'2.Traffic'!H135*'3.Network design parameters'!$E$19,0)</f>
        <v>139834.34710042065</v>
      </c>
      <c r="H39" s="115">
        <f ca="1">IF($E39="Voice",'2.Traffic'!I135*'3.Network design parameters'!$E$19,0)</f>
        <v>142631.03404242906</v>
      </c>
      <c r="I39" s="115">
        <f ca="1">IF($E39="Voice",'2.Traffic'!J135*'3.Network design parameters'!$E$19,0)</f>
        <v>145483.65472327764</v>
      </c>
      <c r="J39" s="115">
        <f ca="1">IF($E39="Voice",'2.Traffic'!K135*'3.Network design parameters'!$E$19,0)</f>
        <v>148393.32781774321</v>
      </c>
      <c r="K39" s="115">
        <f ca="1">IF($E39="Voice",'2.Traffic'!L135*'3.Network design parameters'!$E$19,0)</f>
        <v>151361.19437409812</v>
      </c>
    </row>
    <row r="40" spans="2:11" ht="25.5">
      <c r="C40" s="489" t="str">
        <f ca="1">'C. Masterfiles'!C87</f>
        <v>S02</v>
      </c>
      <c r="D40" s="489" t="str">
        <f ca="1">'C. Masterfiles'!D87</f>
        <v>Изходящи повиквания към ОП (Originating calls to OLO)</v>
      </c>
      <c r="E40" s="242" t="str">
        <f ca="1">'C. Masterfiles'!F87</f>
        <v>Voice</v>
      </c>
      <c r="F40" s="115">
        <f ca="1">IF($E40="Voice",'2.Traffic'!G136*'3.Network design parameters'!$E$19,0)</f>
        <v>66807.71987749137</v>
      </c>
      <c r="G40" s="115">
        <f ca="1">IF($E40="Voice",'2.Traffic'!H136*'3.Network design parameters'!$E$19,0)</f>
        <v>68143.874275041191</v>
      </c>
      <c r="H40" s="115">
        <f ca="1">IF($E40="Voice",'2.Traffic'!I136*'3.Network design parameters'!$E$19,0)</f>
        <v>69506.751760542029</v>
      </c>
      <c r="I40" s="115">
        <f ca="1">IF($E40="Voice",'2.Traffic'!J136*'3.Network design parameters'!$E$19,0)</f>
        <v>70896.886795752856</v>
      </c>
      <c r="J40" s="115">
        <f ca="1">IF($E40="Voice",'2.Traffic'!K136*'3.Network design parameters'!$E$19,0)</f>
        <v>72314.824531667924</v>
      </c>
      <c r="K40" s="115">
        <f ca="1">IF($E40="Voice",'2.Traffic'!L136*'3.Network design parameters'!$E$19,0)</f>
        <v>73761.121022301275</v>
      </c>
    </row>
    <row r="41" spans="2:11" ht="25.5">
      <c r="C41" s="489" t="str">
        <f ca="1">'C. Masterfiles'!C88</f>
        <v>S03</v>
      </c>
      <c r="D41" s="489" t="str">
        <f ca="1">'C. Masterfiles'!D88</f>
        <v>Входящи повиквания от ОП (Terminating calls from OLO)</v>
      </c>
      <c r="E41" s="242" t="str">
        <f ca="1">'C. Masterfiles'!F88</f>
        <v>Voice</v>
      </c>
      <c r="F41" s="115">
        <f ca="1">IF($E41="Voice",'2.Traffic'!G137*'3.Network design parameters'!$E$19,0)</f>
        <v>61935.872121002976</v>
      </c>
      <c r="G41" s="115">
        <f ca="1">IF($E41="Voice",'2.Traffic'!H137*'3.Network design parameters'!$E$19,0)</f>
        <v>63174.589563423026</v>
      </c>
      <c r="H41" s="115">
        <f ca="1">IF($E41="Voice",'2.Traffic'!I137*'3.Network design parameters'!$E$19,0)</f>
        <v>64438.081354691487</v>
      </c>
      <c r="I41" s="115">
        <f ca="1">IF($E41="Voice",'2.Traffic'!J137*'3.Network design parameters'!$E$19,0)</f>
        <v>65726.842981785318</v>
      </c>
      <c r="J41" s="115">
        <f ca="1">IF($E41="Voice",'2.Traffic'!K137*'3.Network design parameters'!$E$19,0)</f>
        <v>67041.379841421032</v>
      </c>
      <c r="K41" s="115">
        <f ca="1">IF($E41="Voice",'2.Traffic'!L137*'3.Network design parameters'!$E$19,0)</f>
        <v>68382.207438249447</v>
      </c>
    </row>
    <row r="42" spans="2:11" ht="25.5">
      <c r="C42" s="489" t="str">
        <f ca="1">'C. Masterfiles'!C89</f>
        <v>S04</v>
      </c>
      <c r="D42" s="489" t="str">
        <f ca="1">'C. Masterfiles'!D89</f>
        <v>Изходящи международни повиквания (Outgoing Calls to International)</v>
      </c>
      <c r="E42" s="242" t="str">
        <f ca="1">'C. Masterfiles'!F89</f>
        <v>Voice</v>
      </c>
      <c r="F42" s="115">
        <f ca="1">IF($E42="Voice",'2.Traffic'!G138*'3.Network design parameters'!$E$19,0)</f>
        <v>8816.5953750188564</v>
      </c>
      <c r="G42" s="115">
        <f ca="1">IF($E42="Voice",'2.Traffic'!H138*'3.Network design parameters'!$E$19,0)</f>
        <v>8992.9272825192329</v>
      </c>
      <c r="H42" s="115">
        <f ca="1">IF($E42="Voice",'2.Traffic'!I138*'3.Network design parameters'!$E$19,0)</f>
        <v>9172.7858281696208</v>
      </c>
      <c r="I42" s="115">
        <f ca="1">IF($E42="Voice",'2.Traffic'!J138*'3.Network design parameters'!$E$19,0)</f>
        <v>9356.2415447330113</v>
      </c>
      <c r="J42" s="115">
        <f ca="1">IF($E42="Voice",'2.Traffic'!K138*'3.Network design parameters'!$E$19,0)</f>
        <v>9543.3663756276728</v>
      </c>
      <c r="K42" s="115">
        <f ca="1">IF($E42="Voice",'2.Traffic'!L138*'3.Network design parameters'!$E$19,0)</f>
        <v>9734.2337031402258</v>
      </c>
    </row>
    <row r="43" spans="2:11" ht="25.5">
      <c r="C43" s="489" t="str">
        <f ca="1">'C. Masterfiles'!C90</f>
        <v>S05</v>
      </c>
      <c r="D43" s="489" t="str">
        <f ca="1">'C. Masterfiles'!D90</f>
        <v>Входящи международни повиквания (Incoming calls from international)</v>
      </c>
      <c r="E43" s="242" t="str">
        <f ca="1">'C. Masterfiles'!F90</f>
        <v>Voice</v>
      </c>
      <c r="F43" s="115">
        <f ca="1">IF($E43="Voice",'2.Traffic'!G139*'3.Network design parameters'!$E$19,0)</f>
        <v>7237.2787192894675</v>
      </c>
      <c r="G43" s="115">
        <f ca="1">IF($E43="Voice",'2.Traffic'!H139*'3.Network design parameters'!$E$19,0)</f>
        <v>7382.0242936752575</v>
      </c>
      <c r="H43" s="115">
        <f ca="1">IF($E43="Voice",'2.Traffic'!I139*'3.Network design parameters'!$E$19,0)</f>
        <v>7529.6647795487615</v>
      </c>
      <c r="I43" s="115">
        <f ca="1">IF($E43="Voice",'2.Traffic'!J139*'3.Network design parameters'!$E$19,0)</f>
        <v>7680.2580751397372</v>
      </c>
      <c r="J43" s="115">
        <f ca="1">IF($E43="Voice",'2.Traffic'!K139*'3.Network design parameters'!$E$19,0)</f>
        <v>7833.8632366425336</v>
      </c>
      <c r="K43" s="115">
        <f ca="1">IF($E43="Voice",'2.Traffic'!L139*'3.Network design parameters'!$E$19,0)</f>
        <v>7990.5405013753834</v>
      </c>
    </row>
    <row r="44" spans="2:11">
      <c r="C44" s="489" t="str">
        <f ca="1">'C. Masterfiles'!C91</f>
        <v>S06</v>
      </c>
      <c r="D44" s="489" t="str">
        <f ca="1">'C. Masterfiles'!D91</f>
        <v>Транзит на повиквания (Transit calls)</v>
      </c>
      <c r="E44" s="242" t="str">
        <f ca="1">'C. Masterfiles'!F91</f>
        <v>Voice</v>
      </c>
      <c r="F44" s="115">
        <f ca="1">IF($E44="Voice",'2.Traffic'!G140*'3.Network design parameters'!$E$19,0)</f>
        <v>9772.0364960554998</v>
      </c>
      <c r="G44" s="115">
        <f ca="1">IF($E44="Voice",'2.Traffic'!H140*'3.Network design parameters'!$E$19,0)</f>
        <v>9967.4772259766087</v>
      </c>
      <c r="H44" s="115">
        <f ca="1">IF($E44="Voice",'2.Traffic'!I140*'3.Network design parameters'!$E$19,0)</f>
        <v>10166.826770496142</v>
      </c>
      <c r="I44" s="115">
        <f ca="1">IF($E44="Voice",'2.Traffic'!J140*'3.Network design parameters'!$E$19,0)</f>
        <v>10370.163305906066</v>
      </c>
      <c r="J44" s="115">
        <f ca="1">IF($E44="Voice",'2.Traffic'!K140*'3.Network design parameters'!$E$19,0)</f>
        <v>10577.566572024187</v>
      </c>
      <c r="K44" s="115">
        <f ca="1">IF($E44="Voice",'2.Traffic'!L140*'3.Network design parameters'!$E$19,0)</f>
        <v>10789.11790346467</v>
      </c>
    </row>
    <row r="45" spans="2:11" ht="25.5">
      <c r="C45" s="489" t="str">
        <f ca="1">'C. Masterfiles'!C92</f>
        <v>S07</v>
      </c>
      <c r="D45" s="489" t="str">
        <f ca="1">'C. Masterfiles'!D92</f>
        <v>Повиквания към специални номера (Calls to special numbers)</v>
      </c>
      <c r="E45" s="242" t="str">
        <f ca="1">'C. Masterfiles'!F92</f>
        <v>Voice</v>
      </c>
      <c r="F45" s="115">
        <f ca="1">IF($E45="Voice",'2.Traffic'!G141*'3.Network design parameters'!$E$19,0)</f>
        <v>2.9157057409952936</v>
      </c>
      <c r="G45" s="115">
        <f ca="1">IF($E45="Voice",'2.Traffic'!H141*'3.Network design parameters'!$E$19,0)</f>
        <v>2.9740198558151998</v>
      </c>
      <c r="H45" s="115">
        <f ca="1">IF($E45="Voice",'2.Traffic'!I141*'3.Network design parameters'!$E$19,0)</f>
        <v>3.0335002529315043</v>
      </c>
      <c r="I45" s="115">
        <f ca="1">IF($E45="Voice",'2.Traffic'!J141*'3.Network design parameters'!$E$19,0)</f>
        <v>3.0941702579901338</v>
      </c>
      <c r="J45" s="115">
        <f ca="1">IF($E45="Voice",'2.Traffic'!K141*'3.Network design parameters'!$E$19,0)</f>
        <v>3.1560536631499367</v>
      </c>
      <c r="K45" s="115">
        <f ca="1">IF($E45="Voice",'2.Traffic'!L141*'3.Network design parameters'!$E$19,0)</f>
        <v>3.2191747364129357</v>
      </c>
    </row>
    <row r="46" spans="2:11">
      <c r="C46" s="489" t="str">
        <f ca="1">'C. Masterfiles'!C93</f>
        <v>S08</v>
      </c>
      <c r="D46" s="489" t="str">
        <f ca="1">'C. Masterfiles'!D93</f>
        <v>Достъп до интернет (Internet access)</v>
      </c>
      <c r="E46" s="242" t="str">
        <f ca="1">'C. Masterfiles'!F93</f>
        <v>Internet</v>
      </c>
      <c r="F46" s="115">
        <f ca="1">IF($E46="Voice",'2.Traffic'!G142*'3.Network design parameters'!$E$19,0)</f>
        <v>0</v>
      </c>
      <c r="G46" s="115">
        <f ca="1">IF($E46="Voice",'2.Traffic'!H142*'3.Network design parameters'!$E$19,0)</f>
        <v>0</v>
      </c>
      <c r="H46" s="115">
        <f ca="1">IF($E46="Voice",'2.Traffic'!I142*'3.Network design parameters'!$E$19,0)</f>
        <v>0</v>
      </c>
      <c r="I46" s="115">
        <f ca="1">IF($E46="Voice",'2.Traffic'!J142*'3.Network design parameters'!$E$19,0)</f>
        <v>0</v>
      </c>
      <c r="J46" s="115">
        <f ca="1">IF($E46="Voice",'2.Traffic'!K142*'3.Network design parameters'!$E$19,0)</f>
        <v>0</v>
      </c>
      <c r="K46" s="115">
        <f ca="1">IF($E46="Voice",'2.Traffic'!L142*'3.Network design parameters'!$E$19,0)</f>
        <v>0</v>
      </c>
    </row>
    <row r="47" spans="2:11" ht="25.5">
      <c r="C47" s="489" t="str">
        <f ca="1">'C. Masterfiles'!C94</f>
        <v>S09</v>
      </c>
      <c r="D47" s="489" t="str">
        <f ca="1">'C. Masterfiles'!D94</f>
        <v>Селищен нает капацитет на дребно (Retail local leased capacity)</v>
      </c>
      <c r="E47" s="242" t="str">
        <f ca="1">'C. Masterfiles'!F94</f>
        <v>Leased retail</v>
      </c>
      <c r="F47" s="115">
        <f ca="1">IF($E47="Voice",'2.Traffic'!G143*'3.Network design parameters'!$E$19,0)</f>
        <v>0</v>
      </c>
      <c r="G47" s="115">
        <f ca="1">IF($E47="Voice",'2.Traffic'!H143*'3.Network design parameters'!$E$19,0)</f>
        <v>0</v>
      </c>
      <c r="H47" s="115">
        <f ca="1">IF($E47="Voice",'2.Traffic'!I143*'3.Network design parameters'!$E$19,0)</f>
        <v>0</v>
      </c>
      <c r="I47" s="115">
        <f ca="1">IF($E47="Voice",'2.Traffic'!J143*'3.Network design parameters'!$E$19,0)</f>
        <v>0</v>
      </c>
      <c r="J47" s="115">
        <f ca="1">IF($E47="Voice",'2.Traffic'!K143*'3.Network design parameters'!$E$19,0)</f>
        <v>0</v>
      </c>
      <c r="K47" s="115">
        <f ca="1">IF($E47="Voice",'2.Traffic'!L143*'3.Network design parameters'!$E$19,0)</f>
        <v>0</v>
      </c>
    </row>
    <row r="48" spans="2:11" ht="25.5">
      <c r="C48" s="489" t="str">
        <f ca="1">'C. Masterfiles'!C95</f>
        <v>S10</v>
      </c>
      <c r="D48" s="489" t="str">
        <f ca="1">'C. Masterfiles'!D95</f>
        <v>Национален нает капацитет на дребно (Retail long distance leased capacity)</v>
      </c>
      <c r="E48" s="242" t="str">
        <f ca="1">'C. Masterfiles'!F95</f>
        <v>Leased retail</v>
      </c>
      <c r="F48" s="115">
        <f ca="1">IF($E48="Voice",'2.Traffic'!G144*'3.Network design parameters'!$E$19,0)</f>
        <v>0</v>
      </c>
      <c r="G48" s="115">
        <f ca="1">IF($E48="Voice",'2.Traffic'!H144*'3.Network design parameters'!$E$19,0)</f>
        <v>0</v>
      </c>
      <c r="H48" s="115">
        <f ca="1">IF($E48="Voice",'2.Traffic'!I144*'3.Network design parameters'!$E$19,0)</f>
        <v>0</v>
      </c>
      <c r="I48" s="115">
        <f ca="1">IF($E48="Voice",'2.Traffic'!J144*'3.Network design parameters'!$E$19,0)</f>
        <v>0</v>
      </c>
      <c r="J48" s="115">
        <f ca="1">IF($E48="Voice",'2.Traffic'!K144*'3.Network design parameters'!$E$19,0)</f>
        <v>0</v>
      </c>
      <c r="K48" s="115">
        <f ca="1">IF($E48="Voice",'2.Traffic'!L144*'3.Network design parameters'!$E$19,0)</f>
        <v>0</v>
      </c>
    </row>
    <row r="49" spans="1:28" ht="25.5">
      <c r="C49" s="489" t="str">
        <f ca="1">'C. Masterfiles'!C96</f>
        <v>S11</v>
      </c>
      <c r="D49" s="489" t="str">
        <f ca="1">'C. Masterfiles'!D96</f>
        <v>Международен нает капацитет на дребно (Retail International leased capacity)</v>
      </c>
      <c r="E49" s="242" t="str">
        <f ca="1">'C. Masterfiles'!F96</f>
        <v>Leased retail</v>
      </c>
      <c r="F49" s="115">
        <f ca="1">IF($E49="Voice",'2.Traffic'!G145*'3.Network design parameters'!$E$19,0)</f>
        <v>0</v>
      </c>
      <c r="G49" s="115">
        <f ca="1">IF($E49="Voice",'2.Traffic'!H145*'3.Network design parameters'!$E$19,0)</f>
        <v>0</v>
      </c>
      <c r="H49" s="115">
        <f ca="1">IF($E49="Voice",'2.Traffic'!I145*'3.Network design parameters'!$E$19,0)</f>
        <v>0</v>
      </c>
      <c r="I49" s="115">
        <f ca="1">IF($E49="Voice",'2.Traffic'!J145*'3.Network design parameters'!$E$19,0)</f>
        <v>0</v>
      </c>
      <c r="J49" s="115">
        <f ca="1">IF($E49="Voice",'2.Traffic'!K145*'3.Network design parameters'!$E$19,0)</f>
        <v>0</v>
      </c>
      <c r="K49" s="115">
        <f ca="1">IF($E49="Voice",'2.Traffic'!L145*'3.Network design parameters'!$E$19,0)</f>
        <v>0</v>
      </c>
    </row>
    <row r="50" spans="1:28">
      <c r="C50" s="489" t="str">
        <f ca="1">'C. Masterfiles'!C97</f>
        <v>S12</v>
      </c>
      <c r="D50" s="489" t="str">
        <f ca="1">'C. Masterfiles'!D97</f>
        <v>IPTV</v>
      </c>
      <c r="E50" s="242" t="str">
        <f ca="1">'C. Masterfiles'!F97</f>
        <v>IPTV</v>
      </c>
      <c r="F50" s="115">
        <f ca="1">IF($E50="Voice",'2.Traffic'!G146*'3.Network design parameters'!$E$19,0)</f>
        <v>0</v>
      </c>
      <c r="G50" s="115">
        <f ca="1">IF($E50="Voice",'2.Traffic'!H146*'3.Network design parameters'!$E$19,0)</f>
        <v>0</v>
      </c>
      <c r="H50" s="115">
        <f ca="1">IF($E50="Voice",'2.Traffic'!I146*'3.Network design parameters'!$E$19,0)</f>
        <v>0</v>
      </c>
      <c r="I50" s="115">
        <f ca="1">IF($E50="Voice",'2.Traffic'!J146*'3.Network design parameters'!$E$19,0)</f>
        <v>0</v>
      </c>
      <c r="J50" s="115">
        <f ca="1">IF($E50="Voice",'2.Traffic'!K146*'3.Network design parameters'!$E$19,0)</f>
        <v>0</v>
      </c>
      <c r="K50" s="115">
        <f ca="1">IF($E50="Voice",'2.Traffic'!L146*'3.Network design parameters'!$E$19,0)</f>
        <v>0</v>
      </c>
    </row>
    <row r="51" spans="1:28" ht="25.5">
      <c r="C51" s="489" t="str">
        <f ca="1">'C. Masterfiles'!C98</f>
        <v>S13</v>
      </c>
      <c r="D51" s="489" t="str">
        <f ca="1">'C. Masterfiles'!D98</f>
        <v>Селищен нает капацитет на едро (Wholesale local leased capacity)</v>
      </c>
      <c r="E51" s="242" t="str">
        <f ca="1">'C. Masterfiles'!F98</f>
        <v>Leased wholesale</v>
      </c>
      <c r="F51" s="115">
        <f ca="1">IF($E51="Voice",'2.Traffic'!G147*'3.Network design parameters'!$E$19,0)</f>
        <v>0</v>
      </c>
      <c r="G51" s="115">
        <f ca="1">IF($E51="Voice",'2.Traffic'!H147*'3.Network design parameters'!$E$19,0)</f>
        <v>0</v>
      </c>
      <c r="H51" s="115">
        <f ca="1">IF($E51="Voice",'2.Traffic'!I147*'3.Network design parameters'!$E$19,0)</f>
        <v>0</v>
      </c>
      <c r="I51" s="115">
        <f ca="1">IF($E51="Voice",'2.Traffic'!J147*'3.Network design parameters'!$E$19,0)</f>
        <v>0</v>
      </c>
      <c r="J51" s="115">
        <f ca="1">IF($E51="Voice",'2.Traffic'!K147*'3.Network design parameters'!$E$19,0)</f>
        <v>0</v>
      </c>
      <c r="K51" s="115">
        <f ca="1">IF($E51="Voice",'2.Traffic'!L147*'3.Network design parameters'!$E$19,0)</f>
        <v>0</v>
      </c>
    </row>
    <row r="52" spans="1:28" ht="25.5">
      <c r="C52" s="489" t="str">
        <f ca="1">'C. Masterfiles'!C99</f>
        <v>S14</v>
      </c>
      <c r="D52" s="489" t="str">
        <f ca="1">'C. Masterfiles'!D99</f>
        <v>Национален нает капацитет на  едро (Wholesale long distance leased capacity)</v>
      </c>
      <c r="E52" s="242" t="str">
        <f ca="1">'C. Masterfiles'!F99</f>
        <v>Leased wholesale</v>
      </c>
      <c r="F52" s="115">
        <f ca="1">IF($E52="Voice",'2.Traffic'!G148*'3.Network design parameters'!$E$19,0)</f>
        <v>0</v>
      </c>
      <c r="G52" s="115">
        <f ca="1">IF($E52="Voice",'2.Traffic'!H148*'3.Network design parameters'!$E$19,0)</f>
        <v>0</v>
      </c>
      <c r="H52" s="115">
        <f ca="1">IF($E52="Voice",'2.Traffic'!I148*'3.Network design parameters'!$E$19,0)</f>
        <v>0</v>
      </c>
      <c r="I52" s="115">
        <f ca="1">IF($E52="Voice",'2.Traffic'!J148*'3.Network design parameters'!$E$19,0)</f>
        <v>0</v>
      </c>
      <c r="J52" s="115">
        <f ca="1">IF($E52="Voice",'2.Traffic'!K148*'3.Network design parameters'!$E$19,0)</f>
        <v>0</v>
      </c>
      <c r="K52" s="115">
        <f ca="1">IF($E52="Voice",'2.Traffic'!L148*'3.Network design parameters'!$E$19,0)</f>
        <v>0</v>
      </c>
    </row>
    <row r="53" spans="1:28" ht="25.5">
      <c r="C53" s="489" t="str">
        <f ca="1">'C. Masterfiles'!C100</f>
        <v>S15</v>
      </c>
      <c r="D53" s="489" t="str">
        <f ca="1">'C. Masterfiles'!D100</f>
        <v>Международен нает капацитет на  едро (Wholesale International leased capacity)</v>
      </c>
      <c r="E53" s="242" t="str">
        <f ca="1">'C. Masterfiles'!F100</f>
        <v>Leased wholesale</v>
      </c>
      <c r="F53" s="115">
        <f ca="1">IF($E53="Voice",'2.Traffic'!G149*'3.Network design parameters'!$E$19,0)</f>
        <v>0</v>
      </c>
      <c r="G53" s="115">
        <f ca="1">IF($E53="Voice",'2.Traffic'!H149*'3.Network design parameters'!$E$19,0)</f>
        <v>0</v>
      </c>
      <c r="H53" s="115">
        <f ca="1">IF($E53="Voice",'2.Traffic'!I149*'3.Network design parameters'!$E$19,0)</f>
        <v>0</v>
      </c>
      <c r="I53" s="115">
        <f ca="1">IF($E53="Voice",'2.Traffic'!J149*'3.Network design parameters'!$E$19,0)</f>
        <v>0</v>
      </c>
      <c r="J53" s="115">
        <f ca="1">IF($E53="Voice",'2.Traffic'!K149*'3.Network design parameters'!$E$19,0)</f>
        <v>0</v>
      </c>
      <c r="K53" s="115">
        <f ca="1">IF($E53="Voice",'2.Traffic'!L149*'3.Network design parameters'!$E$19,0)</f>
        <v>0</v>
      </c>
    </row>
    <row r="54" spans="1:28">
      <c r="G54" s="73"/>
      <c r="H54" s="73"/>
      <c r="I54" s="73"/>
      <c r="J54" s="73"/>
      <c r="K54" s="73"/>
    </row>
    <row r="55" spans="1:28">
      <c r="G55" s="73"/>
      <c r="H55" s="73"/>
      <c r="I55" s="73"/>
      <c r="J55" s="73"/>
      <c r="K55" s="73"/>
    </row>
    <row r="56" spans="1:28" ht="15.75">
      <c r="A56" s="23"/>
      <c r="B56" s="100">
        <f>B36+0.01</f>
        <v>6.0399999999999991</v>
      </c>
      <c r="C56" s="24" t="s">
        <v>544</v>
      </c>
      <c r="D56" s="23"/>
      <c r="E56" s="25"/>
      <c r="F56" s="25"/>
      <c r="G56" s="73"/>
      <c r="H56" s="73"/>
      <c r="I56" s="73"/>
      <c r="J56" s="73"/>
      <c r="K56" s="73"/>
      <c r="L56" s="27"/>
      <c r="M56" s="27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</row>
    <row r="58" spans="1:28">
      <c r="C58" s="56" t="s">
        <v>21</v>
      </c>
      <c r="D58" s="56" t="s">
        <v>45</v>
      </c>
      <c r="E58" s="112" t="s">
        <v>220</v>
      </c>
      <c r="F58" s="182">
        <f ca="1">'C. Masterfiles'!$D$106</f>
        <v>2015</v>
      </c>
      <c r="G58" s="182">
        <f ca="1">'C. Masterfiles'!$D$107</f>
        <v>2016</v>
      </c>
      <c r="H58" s="182">
        <f ca="1">'C. Masterfiles'!$D$108</f>
        <v>2017</v>
      </c>
      <c r="I58" s="182">
        <f ca="1">'C. Masterfiles'!$D$109</f>
        <v>2018</v>
      </c>
      <c r="J58" s="182">
        <f ca="1">'C. Masterfiles'!$D$110</f>
        <v>2019</v>
      </c>
      <c r="K58" s="182">
        <f ca="1">'C. Masterfiles'!$D$111</f>
        <v>2020</v>
      </c>
    </row>
    <row r="59" spans="1:28">
      <c r="C59" s="489" t="str">
        <f ca="1">'C. Masterfiles'!C86</f>
        <v>S01</v>
      </c>
      <c r="D59" s="489" t="str">
        <f ca="1">'C. Masterfiles'!D86</f>
        <v>Повиквания в мрежата (On Net calls)</v>
      </c>
      <c r="E59" s="242" t="str">
        <f ca="1">'C. Masterfiles'!F86</f>
        <v>Voice</v>
      </c>
      <c r="F59" s="115">
        <f ca="1">IF($E59="Voice",'2.Traffic'!G115*'3.Network design parameters'!$E$18,IF($E59="Internet",'2.Traffic'!G115*'3.Network design parameters'!$E$26,IF($E59="Leased retail",'2.Traffic'!G115*'3.Network design parameters'!$E$39,IF($E59="Leased wholesale",'2.Traffic'!G115*'3.Network design parameters'!$E$39,IF($E59="IPTV",'2.Traffic'!G115*'3.Network design parameters'!$E$33,"Unknown")))))</f>
        <v>350.72679501144029</v>
      </c>
      <c r="G59" s="115">
        <f ca="1">IF($E59="Voice",'2.Traffic'!H115*'3.Network design parameters'!$E$18,IF($E59="Internet",'2.Traffic'!H115*'3.Network design parameters'!$E$26,IF($E59="Leased retail",'2.Traffic'!H115*'3.Network design parameters'!$E$39,IF($E59="Leased wholesale",'2.Traffic'!H115*'3.Network design parameters'!$E$39,IF($E59="IPTV",'2.Traffic'!H115*'3.Network design parameters'!$E$33,"Unknown")))))</f>
        <v>357.74133091166908</v>
      </c>
      <c r="H59" s="115">
        <f ca="1">IF($E59="Voice",'2.Traffic'!I115*'3.Network design parameters'!$E$18,IF($E59="Internet",'2.Traffic'!I115*'3.Network design parameters'!$E$26,IF($E59="Leased retail",'2.Traffic'!I115*'3.Network design parameters'!$E$39,IF($E59="Leased wholesale",'2.Traffic'!I115*'3.Network design parameters'!$E$39,IF($E59="IPTV",'2.Traffic'!I115*'3.Network design parameters'!$E$33,"Unknown")))))</f>
        <v>364.89615752990244</v>
      </c>
      <c r="I59" s="115">
        <f ca="1">IF($E59="Voice",'2.Traffic'!J115*'3.Network design parameters'!$E$18,IF($E59="Internet",'2.Traffic'!J115*'3.Network design parameters'!$E$26,IF($E59="Leased retail",'2.Traffic'!J115*'3.Network design parameters'!$E$39,IF($E59="Leased wholesale",'2.Traffic'!J115*'3.Network design parameters'!$E$39,IF($E59="IPTV",'2.Traffic'!J115*'3.Network design parameters'!$E$33,"Unknown")))))</f>
        <v>372.19408068050052</v>
      </c>
      <c r="J59" s="115">
        <f ca="1">IF($E59="Voice",'2.Traffic'!K115*'3.Network design parameters'!$E$18,IF($E59="Internet",'2.Traffic'!K115*'3.Network design parameters'!$E$26,IF($E59="Leased retail",'2.Traffic'!K115*'3.Network design parameters'!$E$39,IF($E59="Leased wholesale",'2.Traffic'!K115*'3.Network design parameters'!$E$39,IF($E59="IPTV",'2.Traffic'!K115*'3.Network design parameters'!$E$33,"Unknown")))))</f>
        <v>379.63796229411059</v>
      </c>
      <c r="K59" s="115">
        <f ca="1">IF($E59="Voice",'2.Traffic'!L115*'3.Network design parameters'!$E$18,IF($E59="Internet",'2.Traffic'!L115*'3.Network design parameters'!$E$26,IF($E59="Leased retail",'2.Traffic'!L115*'3.Network design parameters'!$E$39,IF($E59="Leased wholesale",'2.Traffic'!L115*'3.Network design parameters'!$E$39,IF($E59="IPTV",'2.Traffic'!L115*'3.Network design parameters'!$E$33,"Unknown")))))</f>
        <v>387.23072153999283</v>
      </c>
    </row>
    <row r="60" spans="1:28" ht="25.5">
      <c r="C60" s="489" t="str">
        <f ca="1">'C. Masterfiles'!C87</f>
        <v>S02</v>
      </c>
      <c r="D60" s="489" t="str">
        <f ca="1">'C. Masterfiles'!D87</f>
        <v>Изходящи повиквания към ОП (Originating calls to OLO)</v>
      </c>
      <c r="E60" s="242" t="str">
        <f ca="1">'C. Masterfiles'!F87</f>
        <v>Voice</v>
      </c>
      <c r="F60" s="115">
        <f ca="1">IF($E60="Voice",'2.Traffic'!G116*'3.Network design parameters'!$E$18,IF($E60="Internet",'2.Traffic'!G116*'3.Network design parameters'!$E$26,IF($E60="Leased retail",'2.Traffic'!G116*'3.Network design parameters'!$E$39,IF($E60="Leased wholesale",'2.Traffic'!G116*'3.Network design parameters'!$E$39,IF($E60="IPTV",'2.Traffic'!G116*'3.Network design parameters'!$E$33,"Unknown")))))</f>
        <v>145.54276008272146</v>
      </c>
      <c r="G60" s="115">
        <f ca="1">IF($E60="Voice",'2.Traffic'!H116*'3.Network design parameters'!$E$18,IF($E60="Internet",'2.Traffic'!H116*'3.Network design parameters'!$E$26,IF($E60="Leased retail",'2.Traffic'!H116*'3.Network design parameters'!$E$39,IF($E60="Leased wholesale",'2.Traffic'!H116*'3.Network design parameters'!$E$39,IF($E60="IPTV",'2.Traffic'!H116*'3.Network design parameters'!$E$33,"Unknown")))))</f>
        <v>148.45361528437587</v>
      </c>
      <c r="H60" s="115">
        <f ca="1">IF($E60="Voice",'2.Traffic'!I116*'3.Network design parameters'!$E$18,IF($E60="Internet",'2.Traffic'!I116*'3.Network design parameters'!$E$26,IF($E60="Leased retail",'2.Traffic'!I116*'3.Network design parameters'!$E$39,IF($E60="Leased wholesale",'2.Traffic'!I116*'3.Network design parameters'!$E$39,IF($E60="IPTV",'2.Traffic'!I116*'3.Network design parameters'!$E$33,"Unknown")))))</f>
        <v>151.42268759006339</v>
      </c>
      <c r="I60" s="115">
        <f ca="1">IF($E60="Voice",'2.Traffic'!J116*'3.Network design parameters'!$E$18,IF($E60="Internet",'2.Traffic'!J116*'3.Network design parameters'!$E$26,IF($E60="Leased retail",'2.Traffic'!J116*'3.Network design parameters'!$E$39,IF($E60="Leased wholesale",'2.Traffic'!J116*'3.Network design parameters'!$E$39,IF($E60="IPTV",'2.Traffic'!J116*'3.Network design parameters'!$E$33,"Unknown")))))</f>
        <v>154.45114134186468</v>
      </c>
      <c r="J60" s="115">
        <f ca="1">IF($E60="Voice",'2.Traffic'!K116*'3.Network design parameters'!$E$18,IF($E60="Internet",'2.Traffic'!K116*'3.Network design parameters'!$E$26,IF($E60="Leased retail",'2.Traffic'!K116*'3.Network design parameters'!$E$39,IF($E60="Leased wholesale",'2.Traffic'!K116*'3.Network design parameters'!$E$39,IF($E60="IPTV",'2.Traffic'!K116*'3.Network design parameters'!$E$33,"Unknown")))))</f>
        <v>157.54016416870198</v>
      </c>
      <c r="K60" s="115">
        <f ca="1">IF($E60="Voice",'2.Traffic'!L116*'3.Network design parameters'!$E$18,IF($E60="Internet",'2.Traffic'!L116*'3.Network design parameters'!$E$26,IF($E60="Leased retail",'2.Traffic'!L116*'3.Network design parameters'!$E$39,IF($E60="Leased wholesale",'2.Traffic'!L116*'3.Network design parameters'!$E$39,IF($E60="IPTV",'2.Traffic'!L116*'3.Network design parameters'!$E$33,"Unknown")))))</f>
        <v>160.69096745207602</v>
      </c>
    </row>
    <row r="61" spans="1:28" ht="25.5">
      <c r="C61" s="489" t="str">
        <f ca="1">'C. Masterfiles'!C88</f>
        <v>S03</v>
      </c>
      <c r="D61" s="489" t="str">
        <f ca="1">'C. Masterfiles'!D88</f>
        <v>Входящи повиквания от ОП (Terminating calls from OLO)</v>
      </c>
      <c r="E61" s="242" t="str">
        <f ca="1">'C. Masterfiles'!F88</f>
        <v>Voice</v>
      </c>
      <c r="F61" s="115">
        <f ca="1">IF($E61="Voice",'2.Traffic'!G117*'3.Network design parameters'!$E$18,IF($E61="Internet",'2.Traffic'!G117*'3.Network design parameters'!$E$26,IF($E61="Leased retail",'2.Traffic'!G117*'3.Network design parameters'!$E$39,IF($E61="Leased wholesale",'2.Traffic'!G117*'3.Network design parameters'!$E$39,IF($E61="IPTV",'2.Traffic'!G117*'3.Network design parameters'!$E$33,"Unknown")))))</f>
        <v>141.85301363119476</v>
      </c>
      <c r="G61" s="115">
        <f ca="1">IF($E61="Voice",'2.Traffic'!H117*'3.Network design parameters'!$E$18,IF($E61="Internet",'2.Traffic'!H117*'3.Network design parameters'!$E$26,IF($E61="Leased retail",'2.Traffic'!H117*'3.Network design parameters'!$E$39,IF($E61="Leased wholesale",'2.Traffic'!H117*'3.Network design parameters'!$E$39,IF($E61="IPTV",'2.Traffic'!H117*'3.Network design parameters'!$E$33,"Unknown")))))</f>
        <v>144.69007390381867</v>
      </c>
      <c r="H61" s="115">
        <f ca="1">IF($E61="Voice",'2.Traffic'!I117*'3.Network design parameters'!$E$18,IF($E61="Internet",'2.Traffic'!I117*'3.Network design parameters'!$E$26,IF($E61="Leased retail",'2.Traffic'!I117*'3.Network design parameters'!$E$39,IF($E61="Leased wholesale",'2.Traffic'!I117*'3.Network design parameters'!$E$39,IF($E61="IPTV",'2.Traffic'!I117*'3.Network design parameters'!$E$33,"Unknown")))))</f>
        <v>147.58387538189504</v>
      </c>
      <c r="I61" s="115">
        <f ca="1">IF($E61="Voice",'2.Traffic'!J117*'3.Network design parameters'!$E$18,IF($E61="Internet",'2.Traffic'!J117*'3.Network design parameters'!$E$26,IF($E61="Leased retail",'2.Traffic'!J117*'3.Network design parameters'!$E$39,IF($E61="Leased wholesale",'2.Traffic'!J117*'3.Network design parameters'!$E$39,IF($E61="IPTV",'2.Traffic'!J117*'3.Network design parameters'!$E$33,"Unknown")))))</f>
        <v>150.53555288953297</v>
      </c>
      <c r="J61" s="115">
        <f ca="1">IF($E61="Voice",'2.Traffic'!K117*'3.Network design parameters'!$E$18,IF($E61="Internet",'2.Traffic'!K117*'3.Network design parameters'!$E$26,IF($E61="Leased retail",'2.Traffic'!K117*'3.Network design parameters'!$E$39,IF($E61="Leased wholesale",'2.Traffic'!K117*'3.Network design parameters'!$E$39,IF($E61="IPTV",'2.Traffic'!K117*'3.Network design parameters'!$E$33,"Unknown")))))</f>
        <v>153.54626394732361</v>
      </c>
      <c r="K61" s="115">
        <f ca="1">IF($E61="Voice",'2.Traffic'!L117*'3.Network design parameters'!$E$18,IF($E61="Internet",'2.Traffic'!L117*'3.Network design parameters'!$E$26,IF($E61="Leased retail",'2.Traffic'!L117*'3.Network design parameters'!$E$39,IF($E61="Leased wholesale",'2.Traffic'!L117*'3.Network design parameters'!$E$39,IF($E61="IPTV",'2.Traffic'!L117*'3.Network design parameters'!$E$33,"Unknown")))))</f>
        <v>156.61718922627009</v>
      </c>
    </row>
    <row r="62" spans="1:28" ht="25.5">
      <c r="C62" s="489" t="str">
        <f ca="1">'C. Masterfiles'!C89</f>
        <v>S04</v>
      </c>
      <c r="D62" s="489" t="str">
        <f ca="1">'C. Masterfiles'!D89</f>
        <v>Изходящи международни повиквания (Outgoing Calls to International)</v>
      </c>
      <c r="E62" s="242" t="str">
        <f ca="1">'C. Masterfiles'!F89</f>
        <v>Voice</v>
      </c>
      <c r="F62" s="115">
        <f ca="1">IF($E62="Voice",'2.Traffic'!G118*'3.Network design parameters'!$E$18,IF($E62="Internet",'2.Traffic'!G118*'3.Network design parameters'!$E$26,IF($E62="Leased retail",'2.Traffic'!G118*'3.Network design parameters'!$E$39,IF($E62="Leased wholesale",'2.Traffic'!G118*'3.Network design parameters'!$E$39,IF($E62="IPTV",'2.Traffic'!G118*'3.Network design parameters'!$E$33,"Unknown")))))</f>
        <v>34.558836944613965</v>
      </c>
      <c r="G62" s="115">
        <f ca="1">IF($E62="Voice",'2.Traffic'!H118*'3.Network design parameters'!$E$18,IF($E62="Internet",'2.Traffic'!H118*'3.Network design parameters'!$E$26,IF($E62="Leased retail",'2.Traffic'!H118*'3.Network design parameters'!$E$39,IF($E62="Leased wholesale",'2.Traffic'!H118*'3.Network design parameters'!$E$39,IF($E62="IPTV",'2.Traffic'!H118*'3.Network design parameters'!$E$33,"Unknown")))))</f>
        <v>35.250013683506239</v>
      </c>
      <c r="H62" s="115">
        <f ca="1">IF($E62="Voice",'2.Traffic'!I118*'3.Network design parameters'!$E$18,IF($E62="Internet",'2.Traffic'!I118*'3.Network design parameters'!$E$26,IF($E62="Leased retail",'2.Traffic'!I118*'3.Network design parameters'!$E$39,IF($E62="Leased wholesale",'2.Traffic'!I118*'3.Network design parameters'!$E$39,IF($E62="IPTV",'2.Traffic'!I118*'3.Network design parameters'!$E$33,"Unknown")))))</f>
        <v>35.955013957176369</v>
      </c>
      <c r="I62" s="115">
        <f ca="1">IF($E62="Voice",'2.Traffic'!J118*'3.Network design parameters'!$E$18,IF($E62="Internet",'2.Traffic'!J118*'3.Network design parameters'!$E$26,IF($E62="Leased retail",'2.Traffic'!J118*'3.Network design parameters'!$E$39,IF($E62="Leased wholesale",'2.Traffic'!J118*'3.Network design parameters'!$E$39,IF($E62="IPTV",'2.Traffic'!J118*'3.Network design parameters'!$E$33,"Unknown")))))</f>
        <v>36.674114236319902</v>
      </c>
      <c r="J62" s="115">
        <f ca="1">IF($E62="Voice",'2.Traffic'!K118*'3.Network design parameters'!$E$18,IF($E62="Internet",'2.Traffic'!K118*'3.Network design parameters'!$E$26,IF($E62="Leased retail",'2.Traffic'!K118*'3.Network design parameters'!$E$39,IF($E62="Leased wholesale",'2.Traffic'!K118*'3.Network design parameters'!$E$39,IF($E62="IPTV",'2.Traffic'!K118*'3.Network design parameters'!$E$33,"Unknown")))))</f>
        <v>37.407596521046294</v>
      </c>
      <c r="K62" s="115">
        <f ca="1">IF($E62="Voice",'2.Traffic'!L118*'3.Network design parameters'!$E$18,IF($E62="Internet",'2.Traffic'!L118*'3.Network design parameters'!$E$26,IF($E62="Leased retail",'2.Traffic'!L118*'3.Network design parameters'!$E$39,IF($E62="Leased wholesale",'2.Traffic'!L118*'3.Network design parameters'!$E$39,IF($E62="IPTV",'2.Traffic'!L118*'3.Network design parameters'!$E$33,"Unknown")))))</f>
        <v>38.155748451467225</v>
      </c>
    </row>
    <row r="63" spans="1:28" ht="25.5">
      <c r="C63" s="489" t="str">
        <f ca="1">'C. Masterfiles'!C90</f>
        <v>S05</v>
      </c>
      <c r="D63" s="489" t="str">
        <f ca="1">'C. Masterfiles'!D90</f>
        <v>Входящи международни повиквания (Incoming calls from international)</v>
      </c>
      <c r="E63" s="242" t="str">
        <f ca="1">'C. Masterfiles'!F90</f>
        <v>Voice</v>
      </c>
      <c r="F63" s="115">
        <f ca="1">IF($E63="Voice",'2.Traffic'!G119*'3.Network design parameters'!$E$18,IF($E63="Internet",'2.Traffic'!G119*'3.Network design parameters'!$E$26,IF($E63="Leased retail",'2.Traffic'!G119*'3.Network design parameters'!$E$39,IF($E63="Leased wholesale",'2.Traffic'!G119*'3.Network design parameters'!$E$39,IF($E63="IPTV",'2.Traffic'!G119*'3.Network design parameters'!$E$33,"Unknown")))))</f>
        <v>33.982643992940226</v>
      </c>
      <c r="G63" s="115">
        <f ca="1">IF($E63="Voice",'2.Traffic'!H119*'3.Network design parameters'!$E$18,IF($E63="Internet",'2.Traffic'!H119*'3.Network design parameters'!$E$26,IF($E63="Leased retail",'2.Traffic'!H119*'3.Network design parameters'!$E$39,IF($E63="Leased wholesale",'2.Traffic'!H119*'3.Network design parameters'!$E$39,IF($E63="IPTV",'2.Traffic'!H119*'3.Network design parameters'!$E$33,"Unknown")))))</f>
        <v>34.662296872799025</v>
      </c>
      <c r="H63" s="115">
        <f ca="1">IF($E63="Voice",'2.Traffic'!I119*'3.Network design parameters'!$E$18,IF($E63="Internet",'2.Traffic'!I119*'3.Network design parameters'!$E$26,IF($E63="Leased retail",'2.Traffic'!I119*'3.Network design parameters'!$E$39,IF($E63="Leased wholesale",'2.Traffic'!I119*'3.Network design parameters'!$E$39,IF($E63="IPTV",'2.Traffic'!I119*'3.Network design parameters'!$E$33,"Unknown")))))</f>
        <v>35.35554281025501</v>
      </c>
      <c r="I63" s="115">
        <f ca="1">IF($E63="Voice",'2.Traffic'!J119*'3.Network design parameters'!$E$18,IF($E63="Internet",'2.Traffic'!J119*'3.Network design parameters'!$E$26,IF($E63="Leased retail",'2.Traffic'!J119*'3.Network design parameters'!$E$39,IF($E63="Leased wholesale",'2.Traffic'!J119*'3.Network design parameters'!$E$39,IF($E63="IPTV",'2.Traffic'!J119*'3.Network design parameters'!$E$33,"Unknown")))))</f>
        <v>36.062653666460108</v>
      </c>
      <c r="J63" s="115">
        <f ca="1">IF($E63="Voice",'2.Traffic'!K119*'3.Network design parameters'!$E$18,IF($E63="Internet",'2.Traffic'!K119*'3.Network design parameters'!$E$26,IF($E63="Leased retail",'2.Traffic'!K119*'3.Network design parameters'!$E$39,IF($E63="Leased wholesale",'2.Traffic'!K119*'3.Network design parameters'!$E$39,IF($E63="IPTV",'2.Traffic'!K119*'3.Network design parameters'!$E$33,"Unknown")))))</f>
        <v>36.783906739789316</v>
      </c>
      <c r="K63" s="115">
        <f ca="1">IF($E63="Voice",'2.Traffic'!L119*'3.Network design parameters'!$E$18,IF($E63="Internet",'2.Traffic'!L119*'3.Network design parameters'!$E$26,IF($E63="Leased retail",'2.Traffic'!L119*'3.Network design parameters'!$E$39,IF($E63="Leased wholesale",'2.Traffic'!L119*'3.Network design parameters'!$E$39,IF($E63="IPTV",'2.Traffic'!L119*'3.Network design parameters'!$E$33,"Unknown")))))</f>
        <v>37.519584874585099</v>
      </c>
    </row>
    <row r="64" spans="1:28">
      <c r="C64" s="489" t="str">
        <f ca="1">'C. Masterfiles'!C91</f>
        <v>S06</v>
      </c>
      <c r="D64" s="489" t="str">
        <f ca="1">'C. Masterfiles'!D91</f>
        <v>Транзит на повиквания (Transit calls)</v>
      </c>
      <c r="E64" s="242" t="str">
        <f ca="1">'C. Masterfiles'!F91</f>
        <v>Voice</v>
      </c>
      <c r="F64" s="115">
        <f ca="1">IF($E64="Voice",'2.Traffic'!G120*'3.Network design parameters'!$E$18,IF($E64="Internet",'2.Traffic'!G120*'3.Network design parameters'!$E$26,IF($E64="Leased retail",'2.Traffic'!G120*'3.Network design parameters'!$E$39,IF($E64="Leased wholesale",'2.Traffic'!G120*'3.Network design parameters'!$E$39,IF($E64="IPTV",'2.Traffic'!G120*'3.Network design parameters'!$E$33,"Unknown")))))</f>
        <v>34.72517414420323</v>
      </c>
      <c r="G64" s="115">
        <f ca="1">IF($E64="Voice",'2.Traffic'!H120*'3.Network design parameters'!$E$18,IF($E64="Internet",'2.Traffic'!H120*'3.Network design parameters'!$E$26,IF($E64="Leased retail",'2.Traffic'!H120*'3.Network design parameters'!$E$39,IF($E64="Leased wholesale",'2.Traffic'!H120*'3.Network design parameters'!$E$39,IF($E64="IPTV",'2.Traffic'!H120*'3.Network design parameters'!$E$33,"Unknown")))))</f>
        <v>35.419677627087296</v>
      </c>
      <c r="H64" s="115">
        <f ca="1">IF($E64="Voice",'2.Traffic'!I120*'3.Network design parameters'!$E$18,IF($E64="Internet",'2.Traffic'!I120*'3.Network design parameters'!$E$26,IF($E64="Leased retail",'2.Traffic'!I120*'3.Network design parameters'!$E$39,IF($E64="Leased wholesale",'2.Traffic'!I120*'3.Network design parameters'!$E$39,IF($E64="IPTV",'2.Traffic'!I120*'3.Network design parameters'!$E$33,"Unknown")))))</f>
        <v>36.128071179629039</v>
      </c>
      <c r="I64" s="115">
        <f ca="1">IF($E64="Voice",'2.Traffic'!J120*'3.Network design parameters'!$E$18,IF($E64="Internet",'2.Traffic'!J120*'3.Network design parameters'!$E$26,IF($E64="Leased retail",'2.Traffic'!J120*'3.Network design parameters'!$E$39,IF($E64="Leased wholesale",'2.Traffic'!J120*'3.Network design parameters'!$E$39,IF($E64="IPTV",'2.Traffic'!J120*'3.Network design parameters'!$E$33,"Unknown")))))</f>
        <v>36.850632603221626</v>
      </c>
      <c r="J64" s="115">
        <f ca="1">IF($E64="Voice",'2.Traffic'!K120*'3.Network design parameters'!$E$18,IF($E64="Internet",'2.Traffic'!K120*'3.Network design parameters'!$E$26,IF($E64="Leased retail",'2.Traffic'!K120*'3.Network design parameters'!$E$39,IF($E64="Leased wholesale",'2.Traffic'!K120*'3.Network design parameters'!$E$39,IF($E64="IPTV",'2.Traffic'!K120*'3.Network design parameters'!$E$33,"Unknown")))))</f>
        <v>37.587645255286056</v>
      </c>
      <c r="K64" s="115">
        <f ca="1">IF($E64="Voice",'2.Traffic'!L120*'3.Network design parameters'!$E$18,IF($E64="Internet",'2.Traffic'!L120*'3.Network design parameters'!$E$26,IF($E64="Leased retail",'2.Traffic'!L120*'3.Network design parameters'!$E$39,IF($E64="Leased wholesale",'2.Traffic'!L120*'3.Network design parameters'!$E$39,IF($E64="IPTV",'2.Traffic'!L120*'3.Network design parameters'!$E$33,"Unknown")))))</f>
        <v>38.339398160391781</v>
      </c>
    </row>
    <row r="65" spans="1:28" ht="25.5">
      <c r="C65" s="489" t="str">
        <f ca="1">'C. Masterfiles'!C92</f>
        <v>S07</v>
      </c>
      <c r="D65" s="489" t="str">
        <f ca="1">'C. Masterfiles'!D92</f>
        <v>Повиквания към специални номера (Calls to special numbers)</v>
      </c>
      <c r="E65" s="242" t="str">
        <f ca="1">'C. Masterfiles'!F92</f>
        <v>Voice</v>
      </c>
      <c r="F65" s="115">
        <f ca="1">IF($E65="Voice",'2.Traffic'!G121*'3.Network design parameters'!$E$18,IF($E65="Internet",'2.Traffic'!G121*'3.Network design parameters'!$E$26,IF($E65="Leased retail",'2.Traffic'!G121*'3.Network design parameters'!$E$39,IF($E65="Leased wholesale",'2.Traffic'!G121*'3.Network design parameters'!$E$39,IF($E65="IPTV",'2.Traffic'!G121*'3.Network design parameters'!$E$33,"Unknown")))))</f>
        <v>1.7102916714214225E-2</v>
      </c>
      <c r="G65" s="115">
        <f ca="1">IF($E65="Voice",'2.Traffic'!H121*'3.Network design parameters'!$E$18,IF($E65="Internet",'2.Traffic'!H121*'3.Network design parameters'!$E$26,IF($E65="Leased retail",'2.Traffic'!H121*'3.Network design parameters'!$E$39,IF($E65="Leased wholesale",'2.Traffic'!H121*'3.Network design parameters'!$E$39,IF($E65="IPTV",'2.Traffic'!H121*'3.Network design parameters'!$E$33,"Unknown")))))</f>
        <v>1.7444975048498512E-2</v>
      </c>
      <c r="H65" s="115">
        <f ca="1">IF($E65="Voice",'2.Traffic'!I121*'3.Network design parameters'!$E$18,IF($E65="Internet",'2.Traffic'!I121*'3.Network design parameters'!$E$26,IF($E65="Leased retail",'2.Traffic'!I121*'3.Network design parameters'!$E$39,IF($E65="Leased wholesale",'2.Traffic'!I121*'3.Network design parameters'!$E$39,IF($E65="IPTV",'2.Traffic'!I121*'3.Network design parameters'!$E$33,"Unknown")))))</f>
        <v>1.7793874549468482E-2</v>
      </c>
      <c r="I65" s="115">
        <f ca="1">IF($E65="Voice",'2.Traffic'!J121*'3.Network design parameters'!$E$18,IF($E65="Internet",'2.Traffic'!J121*'3.Network design parameters'!$E$26,IF($E65="Leased retail",'2.Traffic'!J121*'3.Network design parameters'!$E$39,IF($E65="Leased wholesale",'2.Traffic'!J121*'3.Network design parameters'!$E$39,IF($E65="IPTV",'2.Traffic'!J121*'3.Network design parameters'!$E$33,"Unknown")))))</f>
        <v>1.8149752040457851E-2</v>
      </c>
      <c r="J65" s="115">
        <f ca="1">IF($E65="Voice",'2.Traffic'!K121*'3.Network design parameters'!$E$18,IF($E65="Internet",'2.Traffic'!K121*'3.Network design parameters'!$E$26,IF($E65="Leased retail",'2.Traffic'!K121*'3.Network design parameters'!$E$39,IF($E65="Leased wholesale",'2.Traffic'!K121*'3.Network design parameters'!$E$39,IF($E65="IPTV",'2.Traffic'!K121*'3.Network design parameters'!$E$33,"Unknown")))))</f>
        <v>1.851274708126701E-2</v>
      </c>
      <c r="K65" s="115">
        <f ca="1">IF($E65="Voice",'2.Traffic'!L121*'3.Network design parameters'!$E$18,IF($E65="Internet",'2.Traffic'!L121*'3.Network design parameters'!$E$26,IF($E65="Leased retail",'2.Traffic'!L121*'3.Network design parameters'!$E$39,IF($E65="Leased wholesale",'2.Traffic'!L121*'3.Network design parameters'!$E$39,IF($E65="IPTV",'2.Traffic'!L121*'3.Network design parameters'!$E$33,"Unknown")))))</f>
        <v>1.8883002022892347E-2</v>
      </c>
    </row>
    <row r="66" spans="1:28">
      <c r="C66" s="489" t="str">
        <f ca="1">'C. Masterfiles'!C93</f>
        <v>S08</v>
      </c>
      <c r="D66" s="489" t="str">
        <f ca="1">'C. Masterfiles'!D93</f>
        <v>Достъп до интернет (Internet access)</v>
      </c>
      <c r="E66" s="242" t="str">
        <f ca="1">'C. Masterfiles'!F93</f>
        <v>Internet</v>
      </c>
      <c r="F66" s="115">
        <f ca="1">IF($E66="Voice",'2.Traffic'!G122*'3.Network design parameters'!$E$18,IF($E66="Internet",'2.Traffic'!G122*'3.Network design parameters'!$E$26,IF($E66="Leased retail",'2.Traffic'!G122*'3.Network design parameters'!$E$39,IF($E66="Leased wholesale",'2.Traffic'!G122*'3.Network design parameters'!$E$39,IF($E66="IPTV",'2.Traffic'!G122*'3.Network design parameters'!$E$33,"Unknown")))))</f>
        <v>67999.999999999985</v>
      </c>
      <c r="G66" s="115">
        <f ca="1">IF($E66="Voice",'2.Traffic'!H122*'3.Network design parameters'!$E$18,IF($E66="Internet",'2.Traffic'!H122*'3.Network design parameters'!$E$26,IF($E66="Leased retail",'2.Traffic'!H122*'3.Network design parameters'!$E$39,IF($E66="Leased wholesale",'2.Traffic'!H122*'3.Network design parameters'!$E$39,IF($E66="IPTV",'2.Traffic'!H122*'3.Network design parameters'!$E$33,"Unknown")))))</f>
        <v>69359.999999999985</v>
      </c>
      <c r="H66" s="115">
        <f ca="1">IF($E66="Voice",'2.Traffic'!I122*'3.Network design parameters'!$E$18,IF($E66="Internet",'2.Traffic'!I122*'3.Network design parameters'!$E$26,IF($E66="Leased retail",'2.Traffic'!I122*'3.Network design parameters'!$E$39,IF($E66="Leased wholesale",'2.Traffic'!I122*'3.Network design parameters'!$E$39,IF($E66="IPTV",'2.Traffic'!I122*'3.Network design parameters'!$E$33,"Unknown")))))</f>
        <v>70747.199999999983</v>
      </c>
      <c r="I66" s="115">
        <f ca="1">IF($E66="Voice",'2.Traffic'!J122*'3.Network design parameters'!$E$18,IF($E66="Internet",'2.Traffic'!J122*'3.Network design parameters'!$E$26,IF($E66="Leased retail",'2.Traffic'!J122*'3.Network design parameters'!$E$39,IF($E66="Leased wholesale",'2.Traffic'!J122*'3.Network design parameters'!$E$39,IF($E66="IPTV",'2.Traffic'!J122*'3.Network design parameters'!$E$33,"Unknown")))))</f>
        <v>72162.143999999986</v>
      </c>
      <c r="J66" s="115">
        <f ca="1">IF($E66="Voice",'2.Traffic'!K122*'3.Network design parameters'!$E$18,IF($E66="Internet",'2.Traffic'!K122*'3.Network design parameters'!$E$26,IF($E66="Leased retail",'2.Traffic'!K122*'3.Network design parameters'!$E$39,IF($E66="Leased wholesale",'2.Traffic'!K122*'3.Network design parameters'!$E$39,IF($E66="IPTV",'2.Traffic'!K122*'3.Network design parameters'!$E$33,"Unknown")))))</f>
        <v>73605.386879999991</v>
      </c>
      <c r="K66" s="115">
        <f ca="1">IF($E66="Voice",'2.Traffic'!L122*'3.Network design parameters'!$E$18,IF($E66="Internet",'2.Traffic'!L122*'3.Network design parameters'!$E$26,IF($E66="Leased retail",'2.Traffic'!L122*'3.Network design parameters'!$E$39,IF($E66="Leased wholesale",'2.Traffic'!L122*'3.Network design parameters'!$E$39,IF($E66="IPTV",'2.Traffic'!L122*'3.Network design parameters'!$E$33,"Unknown")))))</f>
        <v>75077.494617599979</v>
      </c>
    </row>
    <row r="67" spans="1:28" ht="25.5">
      <c r="C67" s="489" t="str">
        <f ca="1">'C. Masterfiles'!C94</f>
        <v>S09</v>
      </c>
      <c r="D67" s="489" t="str">
        <f ca="1">'C. Masterfiles'!D94</f>
        <v>Селищен нает капацитет на дребно (Retail local leased capacity)</v>
      </c>
      <c r="E67" s="242" t="str">
        <f ca="1">'C. Masterfiles'!F94</f>
        <v>Leased retail</v>
      </c>
      <c r="F67" s="115">
        <f ca="1">IF($E67="Voice",'2.Traffic'!G123*'3.Network design parameters'!$E$18,IF($E67="Internet",'2.Traffic'!G123*'3.Network design parameters'!$E$26,IF($E67="Leased retail",'2.Traffic'!G123*'3.Network design parameters'!$E$39,IF($E67="Leased wholesale",'2.Traffic'!G123*'3.Network design parameters'!$E$39,IF($E67="IPTV",'2.Traffic'!G123*'3.Network design parameters'!$E$33,"Unknown")))))</f>
        <v>3825</v>
      </c>
      <c r="G67" s="115">
        <f ca="1">IF($E67="Voice",'2.Traffic'!H123*'3.Network design parameters'!$E$18,IF($E67="Internet",'2.Traffic'!H123*'3.Network design parameters'!$E$26,IF($E67="Leased retail",'2.Traffic'!H123*'3.Network design parameters'!$E$39,IF($E67="Leased wholesale",'2.Traffic'!H123*'3.Network design parameters'!$E$39,IF($E67="IPTV",'2.Traffic'!H123*'3.Network design parameters'!$E$33,"Unknown")))))</f>
        <v>3901.5</v>
      </c>
      <c r="H67" s="115">
        <f ca="1">IF($E67="Voice",'2.Traffic'!I123*'3.Network design parameters'!$E$18,IF($E67="Internet",'2.Traffic'!I123*'3.Network design parameters'!$E$26,IF($E67="Leased retail",'2.Traffic'!I123*'3.Network design parameters'!$E$39,IF($E67="Leased wholesale",'2.Traffic'!I123*'3.Network design parameters'!$E$39,IF($E67="IPTV",'2.Traffic'!I123*'3.Network design parameters'!$E$33,"Unknown")))))</f>
        <v>3979.53</v>
      </c>
      <c r="I67" s="115">
        <f ca="1">IF($E67="Voice",'2.Traffic'!J123*'3.Network design parameters'!$E$18,IF($E67="Internet",'2.Traffic'!J123*'3.Network design parameters'!$E$26,IF($E67="Leased retail",'2.Traffic'!J123*'3.Network design parameters'!$E$39,IF($E67="Leased wholesale",'2.Traffic'!J123*'3.Network design parameters'!$E$39,IF($E67="IPTV",'2.Traffic'!J123*'3.Network design parameters'!$E$33,"Unknown")))))</f>
        <v>4059.1205999999993</v>
      </c>
      <c r="J67" s="115">
        <f ca="1">IF($E67="Voice",'2.Traffic'!K123*'3.Network design parameters'!$E$18,IF($E67="Internet",'2.Traffic'!K123*'3.Network design parameters'!$E$26,IF($E67="Leased retail",'2.Traffic'!K123*'3.Network design parameters'!$E$39,IF($E67="Leased wholesale",'2.Traffic'!K123*'3.Network design parameters'!$E$39,IF($E67="IPTV",'2.Traffic'!K123*'3.Network design parameters'!$E$33,"Unknown")))))</f>
        <v>4140.3030120000003</v>
      </c>
      <c r="K67" s="115">
        <f ca="1">IF($E67="Voice",'2.Traffic'!L123*'3.Network design parameters'!$E$18,IF($E67="Internet",'2.Traffic'!L123*'3.Network design parameters'!$E$26,IF($E67="Leased retail",'2.Traffic'!L123*'3.Network design parameters'!$E$39,IF($E67="Leased wholesale",'2.Traffic'!L123*'3.Network design parameters'!$E$39,IF($E67="IPTV",'2.Traffic'!L123*'3.Network design parameters'!$E$33,"Unknown")))))</f>
        <v>4223.1090722399995</v>
      </c>
    </row>
    <row r="68" spans="1:28" ht="25.5">
      <c r="C68" s="489" t="str">
        <f ca="1">'C. Masterfiles'!C95</f>
        <v>S10</v>
      </c>
      <c r="D68" s="489" t="str">
        <f ca="1">'C. Masterfiles'!D95</f>
        <v>Национален нает капацитет на дребно (Retail long distance leased capacity)</v>
      </c>
      <c r="E68" s="242" t="str">
        <f ca="1">'C. Masterfiles'!F95</f>
        <v>Leased retail</v>
      </c>
      <c r="F68" s="115">
        <f ca="1">IF($E68="Voice",'2.Traffic'!G124*'3.Network design parameters'!$E$18,IF($E68="Internet",'2.Traffic'!G124*'3.Network design parameters'!$E$26,IF($E68="Leased retail",'2.Traffic'!G124*'3.Network design parameters'!$E$39,IF($E68="Leased wholesale",'2.Traffic'!G124*'3.Network design parameters'!$E$39,IF($E68="IPTV",'2.Traffic'!G124*'3.Network design parameters'!$E$33,"Unknown")))))</f>
        <v>1912.5</v>
      </c>
      <c r="G68" s="115">
        <f ca="1">IF($E68="Voice",'2.Traffic'!H124*'3.Network design parameters'!$E$18,IF($E68="Internet",'2.Traffic'!H124*'3.Network design parameters'!$E$26,IF($E68="Leased retail",'2.Traffic'!H124*'3.Network design parameters'!$E$39,IF($E68="Leased wholesale",'2.Traffic'!H124*'3.Network design parameters'!$E$39,IF($E68="IPTV",'2.Traffic'!H124*'3.Network design parameters'!$E$33,"Unknown")))))</f>
        <v>1950.75</v>
      </c>
      <c r="H68" s="115">
        <f ca="1">IF($E68="Voice",'2.Traffic'!I124*'3.Network design parameters'!$E$18,IF($E68="Internet",'2.Traffic'!I124*'3.Network design parameters'!$E$26,IF($E68="Leased retail",'2.Traffic'!I124*'3.Network design parameters'!$E$39,IF($E68="Leased wholesale",'2.Traffic'!I124*'3.Network design parameters'!$E$39,IF($E68="IPTV",'2.Traffic'!I124*'3.Network design parameters'!$E$33,"Unknown")))))</f>
        <v>1989.7650000000001</v>
      </c>
      <c r="I68" s="115">
        <f ca="1">IF($E68="Voice",'2.Traffic'!J124*'3.Network design parameters'!$E$18,IF($E68="Internet",'2.Traffic'!J124*'3.Network design parameters'!$E$26,IF($E68="Leased retail",'2.Traffic'!J124*'3.Network design parameters'!$E$39,IF($E68="Leased wholesale",'2.Traffic'!J124*'3.Network design parameters'!$E$39,IF($E68="IPTV",'2.Traffic'!J124*'3.Network design parameters'!$E$33,"Unknown")))))</f>
        <v>2029.5602999999996</v>
      </c>
      <c r="J68" s="115">
        <f ca="1">IF($E68="Voice",'2.Traffic'!K124*'3.Network design parameters'!$E$18,IF($E68="Internet",'2.Traffic'!K124*'3.Network design parameters'!$E$26,IF($E68="Leased retail",'2.Traffic'!K124*'3.Network design parameters'!$E$39,IF($E68="Leased wholesale",'2.Traffic'!K124*'3.Network design parameters'!$E$39,IF($E68="IPTV",'2.Traffic'!K124*'3.Network design parameters'!$E$33,"Unknown")))))</f>
        <v>2070.1515060000002</v>
      </c>
      <c r="K68" s="115">
        <f ca="1">IF($E68="Voice",'2.Traffic'!L124*'3.Network design parameters'!$E$18,IF($E68="Internet",'2.Traffic'!L124*'3.Network design parameters'!$E$26,IF($E68="Leased retail",'2.Traffic'!L124*'3.Network design parameters'!$E$39,IF($E68="Leased wholesale",'2.Traffic'!L124*'3.Network design parameters'!$E$39,IF($E68="IPTV",'2.Traffic'!L124*'3.Network design parameters'!$E$33,"Unknown")))))</f>
        <v>2111.5545361199997</v>
      </c>
    </row>
    <row r="69" spans="1:28" ht="25.5">
      <c r="C69" s="489" t="str">
        <f ca="1">'C. Masterfiles'!C96</f>
        <v>S11</v>
      </c>
      <c r="D69" s="489" t="str">
        <f ca="1">'C. Masterfiles'!D96</f>
        <v>Международен нает капацитет на дребно (Retail International leased capacity)</v>
      </c>
      <c r="E69" s="242" t="str">
        <f ca="1">'C. Masterfiles'!F96</f>
        <v>Leased retail</v>
      </c>
      <c r="F69" s="115">
        <f ca="1">IF($E69="Voice",'2.Traffic'!G125*'3.Network design parameters'!$E$18,IF($E69="Internet",'2.Traffic'!G125*'3.Network design parameters'!$E$26,IF($E69="Leased retail",'2.Traffic'!G125*'3.Network design parameters'!$E$39,IF($E69="Leased wholesale",'2.Traffic'!G125*'3.Network design parameters'!$E$39,IF($E69="IPTV",'2.Traffic'!G125*'3.Network design parameters'!$E$33,"Unknown")))))</f>
        <v>765</v>
      </c>
      <c r="G69" s="115">
        <f ca="1">IF($E69="Voice",'2.Traffic'!H125*'3.Network design parameters'!$E$18,IF($E69="Internet",'2.Traffic'!H125*'3.Network design parameters'!$E$26,IF($E69="Leased retail",'2.Traffic'!H125*'3.Network design parameters'!$E$39,IF($E69="Leased wholesale",'2.Traffic'!H125*'3.Network design parameters'!$E$39,IF($E69="IPTV",'2.Traffic'!H125*'3.Network design parameters'!$E$33,"Unknown")))))</f>
        <v>780.30000000000007</v>
      </c>
      <c r="H69" s="115">
        <f ca="1">IF($E69="Voice",'2.Traffic'!I125*'3.Network design parameters'!$E$18,IF($E69="Internet",'2.Traffic'!I125*'3.Network design parameters'!$E$26,IF($E69="Leased retail",'2.Traffic'!I125*'3.Network design parameters'!$E$39,IF($E69="Leased wholesale",'2.Traffic'!I125*'3.Network design parameters'!$E$39,IF($E69="IPTV",'2.Traffic'!I125*'3.Network design parameters'!$E$33,"Unknown")))))</f>
        <v>795.90600000000006</v>
      </c>
      <c r="I69" s="115">
        <f ca="1">IF($E69="Voice",'2.Traffic'!J125*'3.Network design parameters'!$E$18,IF($E69="Internet",'2.Traffic'!J125*'3.Network design parameters'!$E$26,IF($E69="Leased retail",'2.Traffic'!J125*'3.Network design parameters'!$E$39,IF($E69="Leased wholesale",'2.Traffic'!J125*'3.Network design parameters'!$E$39,IF($E69="IPTV",'2.Traffic'!J125*'3.Network design parameters'!$E$33,"Unknown")))))</f>
        <v>811.82411999999999</v>
      </c>
      <c r="J69" s="115">
        <f ca="1">IF($E69="Voice",'2.Traffic'!K125*'3.Network design parameters'!$E$18,IF($E69="Internet",'2.Traffic'!K125*'3.Network design parameters'!$E$26,IF($E69="Leased retail",'2.Traffic'!K125*'3.Network design parameters'!$E$39,IF($E69="Leased wholesale",'2.Traffic'!K125*'3.Network design parameters'!$E$39,IF($E69="IPTV",'2.Traffic'!K125*'3.Network design parameters'!$E$33,"Unknown")))))</f>
        <v>828.06060240000011</v>
      </c>
      <c r="K69" s="115">
        <f ca="1">IF($E69="Voice",'2.Traffic'!L125*'3.Network design parameters'!$E$18,IF($E69="Internet",'2.Traffic'!L125*'3.Network design parameters'!$E$26,IF($E69="Leased retail",'2.Traffic'!L125*'3.Network design parameters'!$E$39,IF($E69="Leased wholesale",'2.Traffic'!L125*'3.Network design parameters'!$E$39,IF($E69="IPTV",'2.Traffic'!L125*'3.Network design parameters'!$E$33,"Unknown")))))</f>
        <v>844.62181444800012</v>
      </c>
    </row>
    <row r="70" spans="1:28">
      <c r="C70" s="489" t="str">
        <f ca="1">'C. Masterfiles'!C97</f>
        <v>S12</v>
      </c>
      <c r="D70" s="489" t="str">
        <f ca="1">'C. Masterfiles'!D97</f>
        <v>IPTV</v>
      </c>
      <c r="E70" s="242" t="str">
        <f ca="1">'C. Masterfiles'!F97</f>
        <v>IPTV</v>
      </c>
      <c r="F70" s="115">
        <f ca="1">IF($E70="Voice",'2.Traffic'!G126*'3.Network design parameters'!$E$18,IF($E70="Internet",'2.Traffic'!G126*'3.Network design parameters'!$E$26,IF($E70="Leased retail",'2.Traffic'!G126*'3.Network design parameters'!$E$39,IF($E70="Leased wholesale",'2.Traffic'!G126*'3.Network design parameters'!$E$39,IF($E70="IPTV",'2.Traffic'!G126*'3.Network design parameters'!$E$33,"Unknown")))))</f>
        <v>181.33333333333334</v>
      </c>
      <c r="G70" s="115">
        <f ca="1">IF($E70="Voice",'2.Traffic'!H126*'3.Network design parameters'!$E$18,IF($E70="Internet",'2.Traffic'!H126*'3.Network design parameters'!$E$26,IF($E70="Leased retail",'2.Traffic'!H126*'3.Network design parameters'!$E$39,IF($E70="Leased wholesale",'2.Traffic'!H126*'3.Network design parameters'!$E$39,IF($E70="IPTV",'2.Traffic'!H126*'3.Network design parameters'!$E$33,"Unknown")))))</f>
        <v>184.96</v>
      </c>
      <c r="H70" s="115">
        <f ca="1">IF($E70="Voice",'2.Traffic'!I126*'3.Network design parameters'!$E$18,IF($E70="Internet",'2.Traffic'!I126*'3.Network design parameters'!$E$26,IF($E70="Leased retail",'2.Traffic'!I126*'3.Network design parameters'!$E$39,IF($E70="Leased wholesale",'2.Traffic'!I126*'3.Network design parameters'!$E$39,IF($E70="IPTV",'2.Traffic'!I126*'3.Network design parameters'!$E$33,"Unknown")))))</f>
        <v>188.6592</v>
      </c>
      <c r="I70" s="115">
        <f ca="1">IF($E70="Voice",'2.Traffic'!J126*'3.Network design parameters'!$E$18,IF($E70="Internet",'2.Traffic'!J126*'3.Network design parameters'!$E$26,IF($E70="Leased retail",'2.Traffic'!J126*'3.Network design parameters'!$E$39,IF($E70="Leased wholesale",'2.Traffic'!J126*'3.Network design parameters'!$E$39,IF($E70="IPTV",'2.Traffic'!J126*'3.Network design parameters'!$E$33,"Unknown")))))</f>
        <v>192.43238400000001</v>
      </c>
      <c r="J70" s="115">
        <f ca="1">IF($E70="Voice",'2.Traffic'!K126*'3.Network design parameters'!$E$18,IF($E70="Internet",'2.Traffic'!K126*'3.Network design parameters'!$E$26,IF($E70="Leased retail",'2.Traffic'!K126*'3.Network design parameters'!$E$39,IF($E70="Leased wholesale",'2.Traffic'!K126*'3.Network design parameters'!$E$39,IF($E70="IPTV",'2.Traffic'!K126*'3.Network design parameters'!$E$33,"Unknown")))))</f>
        <v>196.28103167999998</v>
      </c>
      <c r="K70" s="115">
        <f ca="1">IF($E70="Voice",'2.Traffic'!L126*'3.Network design parameters'!$E$18,IF($E70="Internet",'2.Traffic'!L126*'3.Network design parameters'!$E$26,IF($E70="Leased retail",'2.Traffic'!L126*'3.Network design parameters'!$E$39,IF($E70="Leased wholesale",'2.Traffic'!L126*'3.Network design parameters'!$E$39,IF($E70="IPTV",'2.Traffic'!L126*'3.Network design parameters'!$E$33,"Unknown")))))</f>
        <v>200.20665231360005</v>
      </c>
    </row>
    <row r="71" spans="1:28" ht="25.5">
      <c r="C71" s="489" t="str">
        <f ca="1">'C. Masterfiles'!C98</f>
        <v>S13</v>
      </c>
      <c r="D71" s="489" t="str">
        <f ca="1">'C. Masterfiles'!D98</f>
        <v>Селищен нает капацитет на едро (Wholesale local leased capacity)</v>
      </c>
      <c r="E71" s="242" t="str">
        <f ca="1">'C. Masterfiles'!F98</f>
        <v>Leased wholesale</v>
      </c>
      <c r="F71" s="115">
        <f ca="1">IF($E71="Voice",'2.Traffic'!G127*'3.Network design parameters'!$E$18,IF($E71="Internet",'2.Traffic'!G127*'3.Network design parameters'!$E$26,IF($E71="Leased retail",'2.Traffic'!G127*'3.Network design parameters'!$E$39,IF($E71="Leased wholesale",'2.Traffic'!G127*'3.Network design parameters'!$E$39,IF($E71="IPTV",'2.Traffic'!G127*'3.Network design parameters'!$E$33,"Unknown")))))</f>
        <v>127.5</v>
      </c>
      <c r="G71" s="115">
        <f ca="1">IF($E71="Voice",'2.Traffic'!H127*'3.Network design parameters'!$E$18,IF($E71="Internet",'2.Traffic'!H127*'3.Network design parameters'!$E$26,IF($E71="Leased retail",'2.Traffic'!H127*'3.Network design parameters'!$E$39,IF($E71="Leased wholesale",'2.Traffic'!H127*'3.Network design parameters'!$E$39,IF($E71="IPTV",'2.Traffic'!H127*'3.Network design parameters'!$E$33,"Unknown")))))</f>
        <v>130.05000000000001</v>
      </c>
      <c r="H71" s="115">
        <f ca="1">IF($E71="Voice",'2.Traffic'!I127*'3.Network design parameters'!$E$18,IF($E71="Internet",'2.Traffic'!I127*'3.Network design parameters'!$E$26,IF($E71="Leased retail",'2.Traffic'!I127*'3.Network design parameters'!$E$39,IF($E71="Leased wholesale",'2.Traffic'!I127*'3.Network design parameters'!$E$39,IF($E71="IPTV",'2.Traffic'!I127*'3.Network design parameters'!$E$33,"Unknown")))))</f>
        <v>132.65100000000001</v>
      </c>
      <c r="I71" s="115">
        <f ca="1">IF($E71="Voice",'2.Traffic'!J127*'3.Network design parameters'!$E$18,IF($E71="Internet",'2.Traffic'!J127*'3.Network design parameters'!$E$26,IF($E71="Leased retail",'2.Traffic'!J127*'3.Network design parameters'!$E$39,IF($E71="Leased wholesale",'2.Traffic'!J127*'3.Network design parameters'!$E$39,IF($E71="IPTV",'2.Traffic'!J127*'3.Network design parameters'!$E$33,"Unknown")))))</f>
        <v>135.30402000000001</v>
      </c>
      <c r="J71" s="115">
        <f ca="1">IF($E71="Voice",'2.Traffic'!K127*'3.Network design parameters'!$E$18,IF($E71="Internet",'2.Traffic'!K127*'3.Network design parameters'!$E$26,IF($E71="Leased retail",'2.Traffic'!K127*'3.Network design parameters'!$E$39,IF($E71="Leased wholesale",'2.Traffic'!K127*'3.Network design parameters'!$E$39,IF($E71="IPTV",'2.Traffic'!K127*'3.Network design parameters'!$E$33,"Unknown")))))</f>
        <v>138.01010040000003</v>
      </c>
      <c r="K71" s="115">
        <f ca="1">IF($E71="Voice",'2.Traffic'!L127*'3.Network design parameters'!$E$18,IF($E71="Internet",'2.Traffic'!L127*'3.Network design parameters'!$E$26,IF($E71="Leased retail",'2.Traffic'!L127*'3.Network design parameters'!$E$39,IF($E71="Leased wholesale",'2.Traffic'!L127*'3.Network design parameters'!$E$39,IF($E71="IPTV",'2.Traffic'!L127*'3.Network design parameters'!$E$33,"Unknown")))))</f>
        <v>140.77030240799999</v>
      </c>
    </row>
    <row r="72" spans="1:28" ht="25.5">
      <c r="C72" s="489" t="str">
        <f ca="1">'C. Masterfiles'!C99</f>
        <v>S14</v>
      </c>
      <c r="D72" s="489" t="str">
        <f ca="1">'C. Masterfiles'!D99</f>
        <v>Национален нает капацитет на  едро (Wholesale long distance leased capacity)</v>
      </c>
      <c r="E72" s="242" t="str">
        <f ca="1">'C. Masterfiles'!F99</f>
        <v>Leased wholesale</v>
      </c>
      <c r="F72" s="115">
        <f ca="1">IF($E72="Voice",'2.Traffic'!G128*'3.Network design parameters'!$E$18,IF($E72="Internet",'2.Traffic'!G128*'3.Network design parameters'!$E$26,IF($E72="Leased retail",'2.Traffic'!G128*'3.Network design parameters'!$E$39,IF($E72="Leased wholesale",'2.Traffic'!G128*'3.Network design parameters'!$E$39,IF($E72="IPTV",'2.Traffic'!G128*'3.Network design parameters'!$E$33,"Unknown")))))</f>
        <v>63.75</v>
      </c>
      <c r="G72" s="115">
        <f ca="1">IF($E72="Voice",'2.Traffic'!H128*'3.Network design parameters'!$E$18,IF($E72="Internet",'2.Traffic'!H128*'3.Network design parameters'!$E$26,IF($E72="Leased retail",'2.Traffic'!H128*'3.Network design parameters'!$E$39,IF($E72="Leased wholesale",'2.Traffic'!H128*'3.Network design parameters'!$E$39,IF($E72="IPTV",'2.Traffic'!H128*'3.Network design parameters'!$E$33,"Unknown")))))</f>
        <v>65.025000000000006</v>
      </c>
      <c r="H72" s="115">
        <f ca="1">IF($E72="Voice",'2.Traffic'!I128*'3.Network design parameters'!$E$18,IF($E72="Internet",'2.Traffic'!I128*'3.Network design parameters'!$E$26,IF($E72="Leased retail",'2.Traffic'!I128*'3.Network design parameters'!$E$39,IF($E72="Leased wholesale",'2.Traffic'!I128*'3.Network design parameters'!$E$39,IF($E72="IPTV",'2.Traffic'!I128*'3.Network design parameters'!$E$33,"Unknown")))))</f>
        <v>66.325500000000005</v>
      </c>
      <c r="I72" s="115">
        <f ca="1">IF($E72="Voice",'2.Traffic'!J128*'3.Network design parameters'!$E$18,IF($E72="Internet",'2.Traffic'!J128*'3.Network design parameters'!$E$26,IF($E72="Leased retail",'2.Traffic'!J128*'3.Network design parameters'!$E$39,IF($E72="Leased wholesale",'2.Traffic'!J128*'3.Network design parameters'!$E$39,IF($E72="IPTV",'2.Traffic'!J128*'3.Network design parameters'!$E$33,"Unknown")))))</f>
        <v>67.652010000000004</v>
      </c>
      <c r="J72" s="115">
        <f ca="1">IF($E72="Voice",'2.Traffic'!K128*'3.Network design parameters'!$E$18,IF($E72="Internet",'2.Traffic'!K128*'3.Network design parameters'!$E$26,IF($E72="Leased retail",'2.Traffic'!K128*'3.Network design parameters'!$E$39,IF($E72="Leased wholesale",'2.Traffic'!K128*'3.Network design parameters'!$E$39,IF($E72="IPTV",'2.Traffic'!K128*'3.Network design parameters'!$E$33,"Unknown")))))</f>
        <v>69.005050200000014</v>
      </c>
      <c r="K72" s="115">
        <f ca="1">IF($E72="Voice",'2.Traffic'!L128*'3.Network design parameters'!$E$18,IF($E72="Internet",'2.Traffic'!L128*'3.Network design parameters'!$E$26,IF($E72="Leased retail",'2.Traffic'!L128*'3.Network design parameters'!$E$39,IF($E72="Leased wholesale",'2.Traffic'!L128*'3.Network design parameters'!$E$39,IF($E72="IPTV",'2.Traffic'!L128*'3.Network design parameters'!$E$33,"Unknown")))))</f>
        <v>70.385151203999996</v>
      </c>
    </row>
    <row r="73" spans="1:28" ht="25.5">
      <c r="C73" s="489" t="str">
        <f ca="1">'C. Masterfiles'!C100</f>
        <v>S15</v>
      </c>
      <c r="D73" s="489" t="str">
        <f ca="1">'C. Masterfiles'!D100</f>
        <v>Международен нает капацитет на  едро (Wholesale International leased capacity)</v>
      </c>
      <c r="E73" s="242" t="str">
        <f ca="1">'C. Masterfiles'!F100</f>
        <v>Leased wholesale</v>
      </c>
      <c r="F73" s="115">
        <f ca="1">IF($E73="Voice",'2.Traffic'!G129*'3.Network design parameters'!$E$18,IF($E73="Internet",'2.Traffic'!G129*'3.Network design parameters'!$E$26,IF($E73="Leased retail",'2.Traffic'!G129*'3.Network design parameters'!$E$39,IF($E73="Leased wholesale",'2.Traffic'!G129*'3.Network design parameters'!$E$39,IF($E73="IPTV",'2.Traffic'!G129*'3.Network design parameters'!$E$33,"Unknown")))))</f>
        <v>25.5</v>
      </c>
      <c r="G73" s="115">
        <f ca="1">IF($E73="Voice",'2.Traffic'!H129*'3.Network design parameters'!$E$18,IF($E73="Internet",'2.Traffic'!H129*'3.Network design parameters'!$E$26,IF($E73="Leased retail",'2.Traffic'!H129*'3.Network design parameters'!$E$39,IF($E73="Leased wholesale",'2.Traffic'!H129*'3.Network design parameters'!$E$39,IF($E73="IPTV",'2.Traffic'!H129*'3.Network design parameters'!$E$33,"Unknown")))))</f>
        <v>26.01</v>
      </c>
      <c r="H73" s="115">
        <f ca="1">IF($E73="Voice",'2.Traffic'!I129*'3.Network design parameters'!$E$18,IF($E73="Internet",'2.Traffic'!I129*'3.Network design parameters'!$E$26,IF($E73="Leased retail",'2.Traffic'!I129*'3.Network design parameters'!$E$39,IF($E73="Leased wholesale",'2.Traffic'!I129*'3.Network design parameters'!$E$39,IF($E73="IPTV",'2.Traffic'!I129*'3.Network design parameters'!$E$33,"Unknown")))))</f>
        <v>26.530200000000001</v>
      </c>
      <c r="I73" s="115">
        <f ca="1">IF($E73="Voice",'2.Traffic'!J129*'3.Network design parameters'!$E$18,IF($E73="Internet",'2.Traffic'!J129*'3.Network design parameters'!$E$26,IF($E73="Leased retail",'2.Traffic'!J129*'3.Network design parameters'!$E$39,IF($E73="Leased wholesale",'2.Traffic'!J129*'3.Network design parameters'!$E$39,IF($E73="IPTV",'2.Traffic'!J129*'3.Network design parameters'!$E$33,"Unknown")))))</f>
        <v>27.060804000000008</v>
      </c>
      <c r="J73" s="115">
        <f ca="1">IF($E73="Voice",'2.Traffic'!K129*'3.Network design parameters'!$E$18,IF($E73="Internet",'2.Traffic'!K129*'3.Network design parameters'!$E$26,IF($E73="Leased retail",'2.Traffic'!K129*'3.Network design parameters'!$E$39,IF($E73="Leased wholesale",'2.Traffic'!K129*'3.Network design parameters'!$E$39,IF($E73="IPTV",'2.Traffic'!K129*'3.Network design parameters'!$E$33,"Unknown")))))</f>
        <v>27.602020080000003</v>
      </c>
      <c r="K73" s="115">
        <f ca="1">IF($E73="Voice",'2.Traffic'!L129*'3.Network design parameters'!$E$18,IF($E73="Internet",'2.Traffic'!L129*'3.Network design parameters'!$E$26,IF($E73="Leased retail",'2.Traffic'!L129*'3.Network design parameters'!$E$39,IF($E73="Leased wholesale",'2.Traffic'!L129*'3.Network design parameters'!$E$39,IF($E73="IPTV",'2.Traffic'!L129*'3.Network design parameters'!$E$33,"Unknown")))))</f>
        <v>28.154060481599998</v>
      </c>
    </row>
    <row r="74" spans="1:28">
      <c r="C74" s="41"/>
      <c r="D74" s="41"/>
      <c r="E74" s="415" t="s">
        <v>1</v>
      </c>
      <c r="F74" s="416">
        <f ca="1">SUM(F59:F73)</f>
        <v>75641.989660057137</v>
      </c>
      <c r="G74" s="416">
        <f t="shared" ref="G74:K74" ca="1" si="0">SUM(G59:G73)</f>
        <v>77154.829453258295</v>
      </c>
      <c r="H74" s="416">
        <f t="shared" ca="1" si="0"/>
        <v>78697.926042323452</v>
      </c>
      <c r="I74" s="416">
        <f t="shared" ca="1" si="0"/>
        <v>80271.884563169922</v>
      </c>
      <c r="J74" s="416">
        <f t="shared" ca="1" si="0"/>
        <v>81877.322254433326</v>
      </c>
      <c r="K74" s="416">
        <f t="shared" ca="1" si="0"/>
        <v>83514.868699521976</v>
      </c>
    </row>
    <row r="75" spans="1:28">
      <c r="C75" s="41"/>
      <c r="D75" s="41"/>
      <c r="E75" s="415" t="s">
        <v>403</v>
      </c>
      <c r="G75" s="417"/>
      <c r="H75" s="417"/>
      <c r="I75" s="417"/>
      <c r="J75" s="417"/>
      <c r="K75" s="417"/>
    </row>
    <row r="78" spans="1:28" ht="15.75">
      <c r="A78" s="23"/>
      <c r="B78" s="100">
        <f>B56+0.01</f>
        <v>6.0499999999999989</v>
      </c>
      <c r="C78" s="24" t="s">
        <v>545</v>
      </c>
      <c r="D78" s="23"/>
      <c r="E78" s="25"/>
      <c r="F78" s="25"/>
      <c r="G78" s="68"/>
      <c r="H78" s="68"/>
      <c r="I78" s="68"/>
      <c r="J78" s="68"/>
      <c r="K78" s="68"/>
      <c r="L78" s="27"/>
      <c r="M78" s="27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</row>
    <row r="79" spans="1:28">
      <c r="L79" s="70"/>
      <c r="N79" s="546" t="s">
        <v>50</v>
      </c>
      <c r="O79" s="547"/>
      <c r="P79" s="547"/>
      <c r="Q79" s="547"/>
      <c r="R79" s="547"/>
      <c r="S79" s="548"/>
    </row>
    <row r="80" spans="1:28">
      <c r="C80" s="56" t="s">
        <v>21</v>
      </c>
      <c r="D80" s="77" t="s">
        <v>234</v>
      </c>
      <c r="E80" s="78" t="s">
        <v>20</v>
      </c>
      <c r="F80" s="78" t="s">
        <v>54</v>
      </c>
      <c r="G80" s="182">
        <f ca="1">'C. Masterfiles'!$D$106</f>
        <v>2015</v>
      </c>
      <c r="H80" s="182">
        <f ca="1">'C. Masterfiles'!$D$107</f>
        <v>2016</v>
      </c>
      <c r="I80" s="182">
        <f ca="1">'C. Masterfiles'!$D$108</f>
        <v>2017</v>
      </c>
      <c r="J80" s="182">
        <f ca="1">'C. Masterfiles'!$D$109</f>
        <v>2018</v>
      </c>
      <c r="K80" s="182">
        <f ca="1">'C. Masterfiles'!$D$110</f>
        <v>2019</v>
      </c>
      <c r="L80" s="182">
        <f ca="1">'C. Masterfiles'!$D$111</f>
        <v>2020</v>
      </c>
      <c r="N80" s="182">
        <f ca="1">'C. Masterfiles'!$D$106</f>
        <v>2015</v>
      </c>
      <c r="O80" s="182">
        <f ca="1">'C. Masterfiles'!$D$107</f>
        <v>2016</v>
      </c>
      <c r="P80" s="182">
        <f ca="1">'C. Masterfiles'!$D$108</f>
        <v>2017</v>
      </c>
      <c r="Q80" s="182">
        <f ca="1">'C. Masterfiles'!$D$109</f>
        <v>2018</v>
      </c>
      <c r="R80" s="182">
        <f ca="1">'C. Masterfiles'!$D$110</f>
        <v>2019</v>
      </c>
      <c r="S80" s="182">
        <f ca="1">'C. Masterfiles'!$D$111</f>
        <v>2020</v>
      </c>
    </row>
    <row r="81" spans="3:19">
      <c r="C81" s="489" t="str">
        <f ca="1">'C. Masterfiles'!C13</f>
        <v>N01</v>
      </c>
      <c r="D81" s="489" t="str">
        <f ca="1">'C. Masterfiles'!D13</f>
        <v xml:space="preserve">MSAN - common equipment </v>
      </c>
      <c r="E81" s="242" t="str">
        <f ca="1">'C. Masterfiles'!E13</f>
        <v>MSAN-CMN</v>
      </c>
      <c r="F81" s="242" t="str">
        <f ca="1">'C. Masterfiles'!F13</f>
        <v>Chassis</v>
      </c>
      <c r="G81" s="115">
        <f ca="1">IF($F81="Subscribers",F$13,IF($F81="BHE",SUMPRODUCT(F$19:F$33,'3.Network design parameters'!$E$46:$E$60),IF($F81="BHCA",SUMPRODUCT(F$39:F$53,'3.Network design parameters'!$E$46:$E$60),IF($F81="Mbps",SUMPRODUCT(F$59:F$73,'3.Network design parameters'!$E$46:$E$60),0))))</f>
        <v>0</v>
      </c>
      <c r="H81" s="115">
        <f ca="1">IF($F81="Subscribers",G$13,IF($F81="BHE",SUMPRODUCT(G$19:G$33,'3.Network design parameters'!$E$46:$E$60),IF($F81="BHCA",SUMPRODUCT(G$39:G$53,'3.Network design parameters'!$E$46:$E$60),IF($F81="Mbps",SUMPRODUCT(G$59:G$73,'3.Network design parameters'!$E$46:$E$60),0))))</f>
        <v>0</v>
      </c>
      <c r="I81" s="115">
        <f ca="1">IF($F81="Subscribers",H$13,IF($F81="BHE",SUMPRODUCT(H$19:H$33,'3.Network design parameters'!$E$46:$E$60),IF($F81="BHCA",SUMPRODUCT(H$39:H$53,'3.Network design parameters'!$E$46:$E$60),IF($F81="Mbps",SUMPRODUCT(H$59:H$73,'3.Network design parameters'!$E$46:$E$60),0))))</f>
        <v>0</v>
      </c>
      <c r="J81" s="115">
        <f ca="1">IF($F81="Subscribers",I$13,IF($F81="BHE",SUMPRODUCT(I$19:I$33,'3.Network design parameters'!$E$46:$E$60),IF($F81="BHCA",SUMPRODUCT(I$39:I$53,'3.Network design parameters'!$E$46:$E$60),IF($F81="Mbps",SUMPRODUCT(I$59:I$73,'3.Network design parameters'!$E$46:$E$60),0))))</f>
        <v>0</v>
      </c>
      <c r="K81" s="115">
        <f ca="1">IF($F81="Subscribers",J$13,IF($F81="BHE",SUMPRODUCT(J$19:J$33,'3.Network design parameters'!$E$46:$E$60),IF($F81="BHCA",SUMPRODUCT(J$39:J$53,'3.Network design parameters'!$E$46:$E$60),IF($F81="Mbps",SUMPRODUCT(J$59:J$73,'3.Network design parameters'!$E$46:$E$60),0))))</f>
        <v>0</v>
      </c>
      <c r="L81" s="115">
        <f ca="1">IF($F81="Subscribers",K$13,IF($F81="BHE",SUMPRODUCT(K$19:K$33,'3.Network design parameters'!$E$46:$E$60),IF($F81="BHCA",SUMPRODUCT(K$39:K$53,'3.Network design parameters'!$E$46:$E$60),IF($F81="Mbps",SUMPRODUCT(K$59:K$73,'3.Network design parameters'!$E$46:$E$60),0))))</f>
        <v>0</v>
      </c>
      <c r="M81" s="85"/>
      <c r="N81" s="332">
        <f t="shared" ref="N81:N112" ca="1" si="1">IF(G81=0,0,H81/G81-1)</f>
        <v>0</v>
      </c>
      <c r="O81" s="332">
        <f t="shared" ref="O81:O112" ca="1" si="2">IF(H81=0,0,I81/H81-1)</f>
        <v>0</v>
      </c>
      <c r="P81" s="332">
        <f t="shared" ref="P81:P112" ca="1" si="3">IF(I81=0,0,J81/I81-1)</f>
        <v>0</v>
      </c>
      <c r="Q81" s="332">
        <f t="shared" ref="Q81:Q112" ca="1" si="4">IF(J81=0,0,K81/J81-1)</f>
        <v>0</v>
      </c>
      <c r="R81" s="332">
        <f t="shared" ref="R81:R112" ca="1" si="5">IF(K81=0,0,L81/K81-1)</f>
        <v>0</v>
      </c>
      <c r="S81" s="116">
        <f ca="1">R81</f>
        <v>0</v>
      </c>
    </row>
    <row r="82" spans="3:19">
      <c r="C82" s="489" t="str">
        <f ca="1">'C. Masterfiles'!C14</f>
        <v>N02</v>
      </c>
      <c r="D82" s="489" t="str">
        <f ca="1">'C. Masterfiles'!D14</f>
        <v>MSAN - 1GE card</v>
      </c>
      <c r="E82" s="242" t="str">
        <f ca="1">'C. Masterfiles'!E14</f>
        <v>MSAN-1GE</v>
      </c>
      <c r="F82" s="242" t="str">
        <f ca="1">'C. Masterfiles'!F14</f>
        <v>Mbps</v>
      </c>
      <c r="G82" s="115">
        <f ca="1">IF($F82="Subscribers",F$13,IF($F82="BHE",SUMPRODUCT(F$19:F$33,'3.Network design parameters'!$F$46:$F$60),IF($F82="BHCA",SUMPRODUCT(F$39:F$53,'3.Network design parameters'!$F$46:$F$60),IF($F82="Mbps",SUMPRODUCT(F$59:F$73,'3.Network design parameters'!$F$46:$F$60),0))))</f>
        <v>81695.491280924383</v>
      </c>
      <c r="H82" s="115">
        <f ca="1">IF($F82="Subscribers",G$13,IF($F82="BHE",SUMPRODUCT(G$19:G$33,'3.Network design parameters'!$F$46:$F$60),IF($F82="BHCA",SUMPRODUCT(G$39:G$53,'3.Network design parameters'!$F$46:$F$60),IF($F82="Mbps",SUMPRODUCT(G$59:G$73,'3.Network design parameters'!$F$46:$F$60),0))))</f>
        <v>83329.401106542879</v>
      </c>
      <c r="I82" s="115">
        <f ca="1">IF($F82="Subscribers",H$13,IF($F82="BHE",SUMPRODUCT(H$19:H$33,'3.Network design parameters'!$F$46:$F$60),IF($F82="BHCA",SUMPRODUCT(H$39:H$53,'3.Network design parameters'!$F$46:$F$60),IF($F82="Mbps",SUMPRODUCT(H$59:H$73,'3.Network design parameters'!$F$46:$F$60),0))))</f>
        <v>84995.989128673726</v>
      </c>
      <c r="J82" s="115">
        <f ca="1">IF($F82="Subscribers",I$13,IF($F82="BHE",SUMPRODUCT(I$19:I$33,'3.Network design parameters'!$F$46:$F$60),IF($F82="BHCA",SUMPRODUCT(I$39:I$53,'3.Network design parameters'!$F$46:$F$60),IF($F82="Mbps",SUMPRODUCT(I$59:I$73,'3.Network design parameters'!$F$46:$F$60),0))))</f>
        <v>86695.908911247199</v>
      </c>
      <c r="K82" s="115">
        <f ca="1">IF($F82="Subscribers",J$13,IF($F82="BHE",SUMPRODUCT(J$19:J$33,'3.Network design parameters'!$F$46:$F$60),IF($F82="BHCA",SUMPRODUCT(J$39:J$53,'3.Network design parameters'!$F$46:$F$60),IF($F82="Mbps",SUMPRODUCT(J$59:J$73,'3.Network design parameters'!$F$46:$F$60),0))))</f>
        <v>88429.82708947215</v>
      </c>
      <c r="L82" s="115">
        <f ca="1">IF($F82="Subscribers",K$13,IF($F82="BHE",SUMPRODUCT(K$19:K$33,'3.Network design parameters'!$F$46:$F$60),IF($F82="BHCA",SUMPRODUCT(K$39:K$53,'3.Network design parameters'!$F$46:$F$60),IF($F82="Mbps",SUMPRODUCT(K$59:K$73,'3.Network design parameters'!$F$46:$F$60),0))))</f>
        <v>90198.423631261569</v>
      </c>
      <c r="M82" s="85"/>
      <c r="N82" s="332">
        <f t="shared" ca="1" si="1"/>
        <v>2.0000000000000018E-2</v>
      </c>
      <c r="O82" s="332">
        <f t="shared" ca="1" si="2"/>
        <v>1.9999999999999796E-2</v>
      </c>
      <c r="P82" s="332">
        <f t="shared" ca="1" si="3"/>
        <v>2.0000000000000018E-2</v>
      </c>
      <c r="Q82" s="332">
        <f t="shared" ca="1" si="4"/>
        <v>2.0000000000000018E-2</v>
      </c>
      <c r="R82" s="332">
        <f t="shared" ca="1" si="5"/>
        <v>1.9999999999999796E-2</v>
      </c>
      <c r="S82" s="116">
        <f t="shared" ref="S82:S112" ca="1" si="6">R82</f>
        <v>1.9999999999999796E-2</v>
      </c>
    </row>
    <row r="83" spans="3:19">
      <c r="C83" s="489" t="str">
        <f ca="1">'C. Masterfiles'!C15</f>
        <v>N03</v>
      </c>
      <c r="D83" s="489" t="str">
        <f ca="1">'C. Masterfiles'!D15</f>
        <v xml:space="preserve">Layer 2 Aggregation switch - common equipment </v>
      </c>
      <c r="E83" s="242" t="str">
        <f ca="1">'C. Masterfiles'!E15</f>
        <v>AGGR-CMN</v>
      </c>
      <c r="F83" s="242" t="str">
        <f ca="1">'C. Masterfiles'!F15</f>
        <v>Chassis</v>
      </c>
      <c r="G83" s="115">
        <f ca="1">IF($F83="Subscribers",F$13,IF($F83="BHE",SUMPRODUCT(F$19:F$33,'3.Network design parameters'!$G$46:$G$60),IF($F83="BHCA",SUMPRODUCT(F$39:F$53,'3.Network design parameters'!$G$46:$G$60),IF($F83="Mbps",SUMPRODUCT(F$59:F$73,'3.Network design parameters'!$G$46:$G$60),0))))</f>
        <v>0</v>
      </c>
      <c r="H83" s="115">
        <f ca="1">IF($F83="Subscribers",G$13,IF($F83="BHE",SUMPRODUCT(G$19:G$33,'3.Network design parameters'!$G$46:$G$60),IF($F83="BHCA",SUMPRODUCT(G$39:G$53,'3.Network design parameters'!$G$46:$G$60),IF($F83="Mbps",SUMPRODUCT(G$59:G$73,'3.Network design parameters'!$G$46:$G$60),0))))</f>
        <v>0</v>
      </c>
      <c r="I83" s="115">
        <f ca="1">IF($F83="Subscribers",H$13,IF($F83="BHE",SUMPRODUCT(H$19:H$33,'3.Network design parameters'!$G$46:$G$60),IF($F83="BHCA",SUMPRODUCT(H$39:H$53,'3.Network design parameters'!$G$46:$G$60),IF($F83="Mbps",SUMPRODUCT(H$59:H$73,'3.Network design parameters'!$G$46:$G$60),0))))</f>
        <v>0</v>
      </c>
      <c r="J83" s="115">
        <f ca="1">IF($F83="Subscribers",I$13,IF($F83="BHE",SUMPRODUCT(I$19:I$33,'3.Network design parameters'!$G$46:$G$60),IF($F83="BHCA",SUMPRODUCT(I$39:I$53,'3.Network design parameters'!$G$46:$G$60),IF($F83="Mbps",SUMPRODUCT(I$59:I$73,'3.Network design parameters'!$G$46:$G$60),0))))</f>
        <v>0</v>
      </c>
      <c r="K83" s="115">
        <f ca="1">IF($F83="Subscribers",J$13,IF($F83="BHE",SUMPRODUCT(J$19:J$33,'3.Network design parameters'!$G$46:$G$60),IF($F83="BHCA",SUMPRODUCT(J$39:J$53,'3.Network design parameters'!$G$46:$G$60),IF($F83="Mbps",SUMPRODUCT(J$59:J$73,'3.Network design parameters'!$G$46:$G$60),0))))</f>
        <v>0</v>
      </c>
      <c r="L83" s="115">
        <f ca="1">IF($F83="Subscribers",K$13,IF($F83="BHE",SUMPRODUCT(K$19:K$33,'3.Network design parameters'!$G$46:$G$60),IF($F83="BHCA",SUMPRODUCT(K$39:K$53,'3.Network design parameters'!$G$46:$G$60),IF($F83="Mbps",SUMPRODUCT(K$59:K$73,'3.Network design parameters'!$G$46:$G$60),0))))</f>
        <v>0</v>
      </c>
      <c r="M83" s="85"/>
      <c r="N83" s="332">
        <f t="shared" ca="1" si="1"/>
        <v>0</v>
      </c>
      <c r="O83" s="332">
        <f t="shared" ca="1" si="2"/>
        <v>0</v>
      </c>
      <c r="P83" s="332">
        <f t="shared" ca="1" si="3"/>
        <v>0</v>
      </c>
      <c r="Q83" s="332">
        <f t="shared" ca="1" si="4"/>
        <v>0</v>
      </c>
      <c r="R83" s="332">
        <f t="shared" ca="1" si="5"/>
        <v>0</v>
      </c>
      <c r="S83" s="116">
        <f t="shared" ca="1" si="6"/>
        <v>0</v>
      </c>
    </row>
    <row r="84" spans="3:19" ht="25.5">
      <c r="C84" s="489" t="str">
        <f ca="1">'C. Masterfiles'!C16</f>
        <v>N04</v>
      </c>
      <c r="D84" s="489" t="str">
        <f ca="1">'C. Masterfiles'!D16</f>
        <v>Layer 2 Aggregation switch - 1GE card (to MSAN Ring)</v>
      </c>
      <c r="E84" s="242" t="str">
        <f ca="1">'C. Masterfiles'!E16</f>
        <v>AGGR-1GE-MSAN</v>
      </c>
      <c r="F84" s="242" t="str">
        <f ca="1">'C. Masterfiles'!F16</f>
        <v>Mbps</v>
      </c>
      <c r="G84" s="115">
        <f ca="1">IF($F84="Subscribers",F$13,IF($F84="BHE",SUMPRODUCT(F$19:F$33,'3.Network design parameters'!$H$46:$H$60),IF($F84="BHCA",SUMPRODUCT(F$39:F$53,'3.Network design parameters'!$H$46:$H$60),IF($F84="Mbps",SUMPRODUCT(F$59:F$73,'3.Network design parameters'!$H$46:$H$60),0))))</f>
        <v>79782.991280924383</v>
      </c>
      <c r="H84" s="115">
        <f ca="1">IF($F84="Subscribers",G$13,IF($F84="BHE",SUMPRODUCT(G$19:G$33,'3.Network design parameters'!$H$46:$H$60),IF($F84="BHCA",SUMPRODUCT(G$39:G$53,'3.Network design parameters'!$H$46:$H$60),IF($F84="Mbps",SUMPRODUCT(G$59:G$73,'3.Network design parameters'!$H$46:$H$60),0))))</f>
        <v>81378.651106542879</v>
      </c>
      <c r="I84" s="115">
        <f ca="1">IF($F84="Subscribers",H$13,IF($F84="BHE",SUMPRODUCT(H$19:H$33,'3.Network design parameters'!$H$46:$H$60),IF($F84="BHCA",SUMPRODUCT(H$39:H$53,'3.Network design parameters'!$H$46:$H$60),IF($F84="Mbps",SUMPRODUCT(H$59:H$73,'3.Network design parameters'!$H$46:$H$60),0))))</f>
        <v>83006.224128673726</v>
      </c>
      <c r="J84" s="115">
        <f ca="1">IF($F84="Subscribers",I$13,IF($F84="BHE",SUMPRODUCT(I$19:I$33,'3.Network design parameters'!$H$46:$H$60),IF($F84="BHCA",SUMPRODUCT(I$39:I$53,'3.Network design parameters'!$H$46:$H$60),IF($F84="Mbps",SUMPRODUCT(I$59:I$73,'3.Network design parameters'!$H$46:$H$60),0))))</f>
        <v>84666.348611247202</v>
      </c>
      <c r="K84" s="115">
        <f ca="1">IF($F84="Subscribers",J$13,IF($F84="BHE",SUMPRODUCT(J$19:J$33,'3.Network design parameters'!$H$46:$H$60),IF($F84="BHCA",SUMPRODUCT(J$39:J$53,'3.Network design parameters'!$H$46:$H$60),IF($F84="Mbps",SUMPRODUCT(J$59:J$73,'3.Network design parameters'!$H$46:$H$60),0))))</f>
        <v>86359.675583472155</v>
      </c>
      <c r="L84" s="115">
        <f ca="1">IF($F84="Subscribers",K$13,IF($F84="BHE",SUMPRODUCT(K$19:K$33,'3.Network design parameters'!$H$46:$H$60),IF($F84="BHCA",SUMPRODUCT(K$39:K$53,'3.Network design parameters'!$H$46:$H$60),IF($F84="Mbps",SUMPRODUCT(K$59:K$73,'3.Network design parameters'!$H$46:$H$60),0))))</f>
        <v>88086.869095141577</v>
      </c>
      <c r="M84" s="85"/>
      <c r="N84" s="332">
        <f t="shared" ca="1" si="1"/>
        <v>2.0000000000000018E-2</v>
      </c>
      <c r="O84" s="332">
        <f t="shared" ca="1" si="2"/>
        <v>1.9999999999999796E-2</v>
      </c>
      <c r="P84" s="332">
        <f t="shared" ca="1" si="3"/>
        <v>2.0000000000000018E-2</v>
      </c>
      <c r="Q84" s="332">
        <f t="shared" ca="1" si="4"/>
        <v>2.0000000000000018E-2</v>
      </c>
      <c r="R84" s="332">
        <f t="shared" ca="1" si="5"/>
        <v>1.9999999999999796E-2</v>
      </c>
      <c r="S84" s="116">
        <f t="shared" ca="1" si="6"/>
        <v>1.9999999999999796E-2</v>
      </c>
    </row>
    <row r="85" spans="3:19" ht="25.5">
      <c r="C85" s="489" t="str">
        <f ca="1">'C. Masterfiles'!C17</f>
        <v>N05</v>
      </c>
      <c r="D85" s="489" t="str">
        <f ca="1">'C. Masterfiles'!D17</f>
        <v>Layer 2 Aggregation switch - 2,5GE module (to AGGR Ring)</v>
      </c>
      <c r="E85" s="242" t="str">
        <f ca="1">'C. Masterfiles'!E17</f>
        <v>AGGR-2,5GE-AGGR</v>
      </c>
      <c r="F85" s="242" t="str">
        <f ca="1">'C. Masterfiles'!F17</f>
        <v>Mbps</v>
      </c>
      <c r="G85" s="115">
        <f ca="1">IF($F85="Subscribers",F$13,IF($F85="BHE",SUMPRODUCT(F$19:F$33,'3.Network design parameters'!$I$46:$I$60),IF($F85="BHCA",SUMPRODUCT(F$39:F$53,'3.Network design parameters'!$I$46:$I$60),IF($F85="Mbps",SUMPRODUCT(F$59:F$73,'3.Network design parameters'!$I$46:$I$60),0))))</f>
        <v>79782.991280924383</v>
      </c>
      <c r="H85" s="115">
        <f ca="1">IF($F85="Subscribers",G$13,IF($F85="BHE",SUMPRODUCT(G$19:G$33,'3.Network design parameters'!$I$46:$I$60),IF($F85="BHCA",SUMPRODUCT(G$39:G$53,'3.Network design parameters'!$I$46:$I$60),IF($F85="Mbps",SUMPRODUCT(G$59:G$73,'3.Network design parameters'!$I$46:$I$60),0))))</f>
        <v>81378.651106542879</v>
      </c>
      <c r="I85" s="115">
        <f ca="1">IF($F85="Subscribers",H$13,IF($F85="BHE",SUMPRODUCT(H$19:H$33,'3.Network design parameters'!$I$46:$I$60),IF($F85="BHCA",SUMPRODUCT(H$39:H$53,'3.Network design parameters'!$I$46:$I$60),IF($F85="Mbps",SUMPRODUCT(H$59:H$73,'3.Network design parameters'!$I$46:$I$60),0))))</f>
        <v>83006.224128673726</v>
      </c>
      <c r="J85" s="115">
        <f ca="1">IF($F85="Subscribers",I$13,IF($F85="BHE",SUMPRODUCT(I$19:I$33,'3.Network design parameters'!$I$46:$I$60),IF($F85="BHCA",SUMPRODUCT(I$39:I$53,'3.Network design parameters'!$I$46:$I$60),IF($F85="Mbps",SUMPRODUCT(I$59:I$73,'3.Network design parameters'!$I$46:$I$60),0))))</f>
        <v>84666.348611247202</v>
      </c>
      <c r="K85" s="115">
        <f ca="1">IF($F85="Subscribers",J$13,IF($F85="BHE",SUMPRODUCT(J$19:J$33,'3.Network design parameters'!$I$46:$I$60),IF($F85="BHCA",SUMPRODUCT(J$39:J$53,'3.Network design parameters'!$I$46:$I$60),IF($F85="Mbps",SUMPRODUCT(J$59:J$73,'3.Network design parameters'!$I$46:$I$60),0))))</f>
        <v>86359.675583472155</v>
      </c>
      <c r="L85" s="115">
        <f ca="1">IF($F85="Subscribers",K$13,IF($F85="BHE",SUMPRODUCT(K$19:K$33,'3.Network design parameters'!$I$46:$I$60),IF($F85="BHCA",SUMPRODUCT(K$39:K$53,'3.Network design parameters'!$I$46:$I$60),IF($F85="Mbps",SUMPRODUCT(K$59:K$73,'3.Network design parameters'!$I$46:$I$60),0))))</f>
        <v>88086.869095141577</v>
      </c>
      <c r="M85" s="85"/>
      <c r="N85" s="332">
        <f t="shared" ca="1" si="1"/>
        <v>2.0000000000000018E-2</v>
      </c>
      <c r="O85" s="332">
        <f t="shared" ca="1" si="2"/>
        <v>1.9999999999999796E-2</v>
      </c>
      <c r="P85" s="332">
        <f t="shared" ca="1" si="3"/>
        <v>2.0000000000000018E-2</v>
      </c>
      <c r="Q85" s="332">
        <f t="shared" ca="1" si="4"/>
        <v>2.0000000000000018E-2</v>
      </c>
      <c r="R85" s="332">
        <f t="shared" ca="1" si="5"/>
        <v>1.9999999999999796E-2</v>
      </c>
      <c r="S85" s="116">
        <f t="shared" ca="1" si="6"/>
        <v>1.9999999999999796E-2</v>
      </c>
    </row>
    <row r="86" spans="3:19">
      <c r="C86" s="489" t="str">
        <f ca="1">'C. Masterfiles'!C18</f>
        <v>N06</v>
      </c>
      <c r="D86" s="489" t="str">
        <f ca="1">'C. Masterfiles'!D18</f>
        <v>Layer 2 Aggregation switch - processor</v>
      </c>
      <c r="E86" s="242" t="str">
        <f ca="1">'C. Masterfiles'!E18</f>
        <v>AGGR-PROC</v>
      </c>
      <c r="F86" s="242" t="str">
        <f ca="1">'C. Masterfiles'!F18</f>
        <v>Mbps</v>
      </c>
      <c r="G86" s="115">
        <f ca="1">IF($F86="Subscribers",F$13,IF($F86="BHE",SUMPRODUCT(F$19:F$33,'3.Network design parameters'!$J$46:$J$60),IF($F86="BHCA",SUMPRODUCT(F$39:F$53,'3.Network design parameters'!$J$46:$J$60),IF($F86="Mbps",SUMPRODUCT(F$59:F$73,'3.Network design parameters'!$J$46:$J$60),0))))</f>
        <v>79782.991280924383</v>
      </c>
      <c r="H86" s="115">
        <f ca="1">IF($F86="Subscribers",G$13,IF($F86="BHE",SUMPRODUCT(G$19:G$33,'3.Network design parameters'!$J$46:$J$60),IF($F86="BHCA",SUMPRODUCT(G$39:G$53,'3.Network design parameters'!$J$46:$J$60),IF($F86="Mbps",SUMPRODUCT(G$59:G$73,'3.Network design parameters'!$J$46:$J$60),0))))</f>
        <v>81378.651106542879</v>
      </c>
      <c r="I86" s="115">
        <f ca="1">IF($F86="Subscribers",H$13,IF($F86="BHE",SUMPRODUCT(H$19:H$33,'3.Network design parameters'!$J$46:$J$60),IF($F86="BHCA",SUMPRODUCT(H$39:H$53,'3.Network design parameters'!$J$46:$J$60),IF($F86="Mbps",SUMPRODUCT(H$59:H$73,'3.Network design parameters'!$J$46:$J$60),0))))</f>
        <v>83006.224128673726</v>
      </c>
      <c r="J86" s="115">
        <f ca="1">IF($F86="Subscribers",I$13,IF($F86="BHE",SUMPRODUCT(I$19:I$33,'3.Network design parameters'!$J$46:$J$60),IF($F86="BHCA",SUMPRODUCT(I$39:I$53,'3.Network design parameters'!$J$46:$J$60),IF($F86="Mbps",SUMPRODUCT(I$59:I$73,'3.Network design parameters'!$J$46:$J$60),0))))</f>
        <v>84666.348611247202</v>
      </c>
      <c r="K86" s="115">
        <f ca="1">IF($F86="Subscribers",J$13,IF($F86="BHE",SUMPRODUCT(J$19:J$33,'3.Network design parameters'!$J$46:$J$60),IF($F86="BHCA",SUMPRODUCT(J$39:J$53,'3.Network design parameters'!$J$46:$J$60),IF($F86="Mbps",SUMPRODUCT(J$59:J$73,'3.Network design parameters'!$J$46:$J$60),0))))</f>
        <v>86359.675583472155</v>
      </c>
      <c r="L86" s="115">
        <f ca="1">IF($F86="Subscribers",K$13,IF($F86="BHE",SUMPRODUCT(K$19:K$33,'3.Network design parameters'!$J$46:$J$60),IF($F86="BHCA",SUMPRODUCT(K$39:K$53,'3.Network design parameters'!$J$46:$J$60),IF($F86="Mbps",SUMPRODUCT(K$59:K$73,'3.Network design parameters'!$J$46:$J$60),0))))</f>
        <v>88086.869095141577</v>
      </c>
      <c r="M86" s="85"/>
      <c r="N86" s="332">
        <f t="shared" ca="1" si="1"/>
        <v>2.0000000000000018E-2</v>
      </c>
      <c r="O86" s="332">
        <f t="shared" ca="1" si="2"/>
        <v>1.9999999999999796E-2</v>
      </c>
      <c r="P86" s="332">
        <f t="shared" ca="1" si="3"/>
        <v>2.0000000000000018E-2</v>
      </c>
      <c r="Q86" s="332">
        <f t="shared" ca="1" si="4"/>
        <v>2.0000000000000018E-2</v>
      </c>
      <c r="R86" s="332">
        <f t="shared" ca="1" si="5"/>
        <v>1.9999999999999796E-2</v>
      </c>
      <c r="S86" s="116">
        <f t="shared" ca="1" si="6"/>
        <v>1.9999999999999796E-2</v>
      </c>
    </row>
    <row r="87" spans="3:19">
      <c r="C87" s="489" t="str">
        <f ca="1">'C. Masterfiles'!C19</f>
        <v>N07</v>
      </c>
      <c r="D87" s="489" t="str">
        <f ca="1">'C. Masterfiles'!D19</f>
        <v xml:space="preserve">Layer 3 edge router - common equipment </v>
      </c>
      <c r="E87" s="242" t="str">
        <f ca="1">'C. Masterfiles'!E19</f>
        <v>EDGE-CMN</v>
      </c>
      <c r="F87" s="242" t="str">
        <f ca="1">'C. Masterfiles'!F19</f>
        <v>Chassis</v>
      </c>
      <c r="G87" s="115">
        <f ca="1">IF($F87="Subscribers",F$13,IF($F87="BHE",SUMPRODUCT(F$19:F$33,'3.Network design parameters'!$K$46:$K$60),IF($F87="BHCA",SUMPRODUCT(F$39:F$53,'3.Network design parameters'!$K$46:$K$60),IF($F87="Mbps",SUMPRODUCT(F$59:F$73,'3.Network design parameters'!$K$46:$K$60),0))))</f>
        <v>0</v>
      </c>
      <c r="H87" s="115">
        <f ca="1">IF($F87="Subscribers",G$13,IF($F87="BHE",SUMPRODUCT(G$19:G$33,'3.Network design parameters'!$K$46:$K$60),IF($F87="BHCA",SUMPRODUCT(G$39:G$53,'3.Network design parameters'!$K$46:$K$60),IF($F87="Mbps",SUMPRODUCT(G$59:G$73,'3.Network design parameters'!$K$46:$K$60),0))))</f>
        <v>0</v>
      </c>
      <c r="I87" s="115">
        <f ca="1">IF($F87="Subscribers",H$13,IF($F87="BHE",SUMPRODUCT(H$19:H$33,'3.Network design parameters'!$K$46:$K$60),IF($F87="BHCA",SUMPRODUCT(H$39:H$53,'3.Network design parameters'!$K$46:$K$60),IF($F87="Mbps",SUMPRODUCT(H$59:H$73,'3.Network design parameters'!$K$46:$K$60),0))))</f>
        <v>0</v>
      </c>
      <c r="J87" s="115">
        <f ca="1">IF($F87="Subscribers",I$13,IF($F87="BHE",SUMPRODUCT(I$19:I$33,'3.Network design parameters'!$K$46:$K$60),IF($F87="BHCA",SUMPRODUCT(I$39:I$53,'3.Network design parameters'!$K$46:$K$60),IF($F87="Mbps",SUMPRODUCT(I$59:I$73,'3.Network design parameters'!$K$46:$K$60),0))))</f>
        <v>0</v>
      </c>
      <c r="K87" s="115">
        <f ca="1">IF($F87="Subscribers",J$13,IF($F87="BHE",SUMPRODUCT(J$19:J$33,'3.Network design parameters'!$K$46:$K$60),IF($F87="BHCA",SUMPRODUCT(J$39:J$53,'3.Network design parameters'!$K$46:$K$60),IF($F87="Mbps",SUMPRODUCT(J$59:J$73,'3.Network design parameters'!$K$46:$K$60),0))))</f>
        <v>0</v>
      </c>
      <c r="L87" s="115">
        <f ca="1">IF($F87="Subscribers",K$13,IF($F87="BHE",SUMPRODUCT(K$19:K$33,'3.Network design parameters'!$K$46:$K$60),IF($F87="BHCA",SUMPRODUCT(K$39:K$53,'3.Network design parameters'!$K$46:$K$60),IF($F87="Mbps",SUMPRODUCT(K$59:K$73,'3.Network design parameters'!$K$46:$K$60),0))))</f>
        <v>0</v>
      </c>
      <c r="M87" s="85"/>
      <c r="N87" s="332">
        <f t="shared" ca="1" si="1"/>
        <v>0</v>
      </c>
      <c r="O87" s="332">
        <f t="shared" ca="1" si="2"/>
        <v>0</v>
      </c>
      <c r="P87" s="332">
        <f t="shared" ca="1" si="3"/>
        <v>0</v>
      </c>
      <c r="Q87" s="332">
        <f t="shared" ca="1" si="4"/>
        <v>0</v>
      </c>
      <c r="R87" s="332">
        <f t="shared" ca="1" si="5"/>
        <v>0</v>
      </c>
      <c r="S87" s="116">
        <f t="shared" ca="1" si="6"/>
        <v>0</v>
      </c>
    </row>
    <row r="88" spans="3:19">
      <c r="C88" s="489" t="str">
        <f ca="1">'C. Masterfiles'!C20</f>
        <v>N08</v>
      </c>
      <c r="D88" s="489" t="str">
        <f ca="1">'C. Masterfiles'!D20</f>
        <v>Layer 3 edge router - 2,5GE module (to AGGR Ring)</v>
      </c>
      <c r="E88" s="242" t="str">
        <f ca="1">'C. Masterfiles'!E20</f>
        <v>EDGE-2,5GE-AGGR</v>
      </c>
      <c r="F88" s="242" t="str">
        <f ca="1">'C. Masterfiles'!F20</f>
        <v>Mbps</v>
      </c>
      <c r="G88" s="115">
        <f ca="1">IF($F88="Subscribers",F$13,IF($F88="BHE",SUMPRODUCT(F$19:F$33,'3.Network design parameters'!$L$46:$L$60),IF($F88="BHCA",SUMPRODUCT(F$39:F$53,'3.Network design parameters'!$L$46:$L$60),IF($F88="Mbps",SUMPRODUCT(F$59:F$73,'3.Network design parameters'!$L$46:$L$60),0))))</f>
        <v>74045.491280924383</v>
      </c>
      <c r="H88" s="115">
        <f ca="1">IF($F88="Subscribers",G$13,IF($F88="BHE",SUMPRODUCT(G$19:G$33,'3.Network design parameters'!$L$46:$L$60),IF($F88="BHCA",SUMPRODUCT(G$39:G$53,'3.Network design parameters'!$L$46:$L$60),IF($F88="Mbps",SUMPRODUCT(G$59:G$73,'3.Network design parameters'!$L$46:$L$60),0))))</f>
        <v>75526.401106542879</v>
      </c>
      <c r="I88" s="115">
        <f ca="1">IF($F88="Subscribers",H$13,IF($F88="BHE",SUMPRODUCT(H$19:H$33,'3.Network design parameters'!$L$46:$L$60),IF($F88="BHCA",SUMPRODUCT(H$39:H$53,'3.Network design parameters'!$L$46:$L$60),IF($F88="Mbps",SUMPRODUCT(H$59:H$73,'3.Network design parameters'!$L$46:$L$60),0))))</f>
        <v>77036.929128673728</v>
      </c>
      <c r="J88" s="115">
        <f ca="1">IF($F88="Subscribers",I$13,IF($F88="BHE",SUMPRODUCT(I$19:I$33,'3.Network design parameters'!$L$46:$L$60),IF($F88="BHCA",SUMPRODUCT(I$39:I$53,'3.Network design parameters'!$L$46:$L$60),IF($F88="Mbps",SUMPRODUCT(I$59:I$73,'3.Network design parameters'!$L$46:$L$60),0))))</f>
        <v>78577.667711247195</v>
      </c>
      <c r="K88" s="115">
        <f ca="1">IF($F88="Subscribers",J$13,IF($F88="BHE",SUMPRODUCT(J$19:J$33,'3.Network design parameters'!$L$46:$L$60),IF($F88="BHCA",SUMPRODUCT(J$39:J$53,'3.Network design parameters'!$L$46:$L$60),IF($F88="Mbps",SUMPRODUCT(J$59:J$73,'3.Network design parameters'!$L$46:$L$60),0))))</f>
        <v>80149.221065472157</v>
      </c>
      <c r="L88" s="115">
        <f ca="1">IF($F88="Subscribers",K$13,IF($F88="BHE",SUMPRODUCT(K$19:K$33,'3.Network design parameters'!$L$46:$L$60),IF($F88="BHCA",SUMPRODUCT(K$39:K$53,'3.Network design parameters'!$L$46:$L$60),IF($F88="Mbps",SUMPRODUCT(K$59:K$73,'3.Network design parameters'!$L$46:$L$60),0))))</f>
        <v>81752.205486781575</v>
      </c>
      <c r="M88" s="85"/>
      <c r="N88" s="332">
        <f t="shared" ca="1" si="1"/>
        <v>2.0000000000000018E-2</v>
      </c>
      <c r="O88" s="332">
        <f t="shared" ca="1" si="2"/>
        <v>1.9999999999999796E-2</v>
      </c>
      <c r="P88" s="332">
        <f t="shared" ca="1" si="3"/>
        <v>1.9999999999999796E-2</v>
      </c>
      <c r="Q88" s="332">
        <f t="shared" ca="1" si="4"/>
        <v>2.000000000000024E-2</v>
      </c>
      <c r="R88" s="332">
        <f t="shared" ca="1" si="5"/>
        <v>1.9999999999999796E-2</v>
      </c>
      <c r="S88" s="116">
        <f t="shared" ca="1" si="6"/>
        <v>1.9999999999999796E-2</v>
      </c>
    </row>
    <row r="89" spans="3:19">
      <c r="C89" s="489" t="str">
        <f ca="1">'C. Masterfiles'!C21</f>
        <v>N09</v>
      </c>
      <c r="D89" s="489" t="str">
        <f ca="1">'C. Masterfiles'!D21</f>
        <v>Layer 3 edge router - 2,5GE module (to EDGE Ring)</v>
      </c>
      <c r="E89" s="242" t="str">
        <f ca="1">'C. Masterfiles'!E21</f>
        <v>EDGE-2,5GE-EDGE</v>
      </c>
      <c r="F89" s="242" t="str">
        <f ca="1">'C. Masterfiles'!F21</f>
        <v>Mbps</v>
      </c>
      <c r="G89" s="115">
        <f ca="1">IF($F89="Subscribers",F$13,IF($F89="BHE",SUMPRODUCT(F$19:F$33,'3.Network design parameters'!$M$46:$M$60),IF($F89="BHCA",SUMPRODUCT(F$39:F$53,'3.Network design parameters'!$M$46:$M$60),IF($F89="Mbps",SUMPRODUCT(F$59:F$73,'3.Network design parameters'!$M$46:$M$60),0))))</f>
        <v>74045.491280924383</v>
      </c>
      <c r="H89" s="115">
        <f ca="1">IF($F89="Subscribers",G$13,IF($F89="BHE",SUMPRODUCT(G$19:G$33,'3.Network design parameters'!$M$46:$M$60),IF($F89="BHCA",SUMPRODUCT(G$39:G$53,'3.Network design parameters'!$M$46:$M$60),IF($F89="Mbps",SUMPRODUCT(G$59:G$73,'3.Network design parameters'!$M$46:$M$60),0))))</f>
        <v>75526.401106542879</v>
      </c>
      <c r="I89" s="115">
        <f ca="1">IF($F89="Subscribers",H$13,IF($F89="BHE",SUMPRODUCT(H$19:H$33,'3.Network design parameters'!$M$46:$M$60),IF($F89="BHCA",SUMPRODUCT(H$39:H$53,'3.Network design parameters'!$M$46:$M$60),IF($F89="Mbps",SUMPRODUCT(H$59:H$73,'3.Network design parameters'!$M$46:$M$60),0))))</f>
        <v>77036.929128673728</v>
      </c>
      <c r="J89" s="115">
        <f ca="1">IF($F89="Subscribers",I$13,IF($F89="BHE",SUMPRODUCT(I$19:I$33,'3.Network design parameters'!$M$46:$M$60),IF($F89="BHCA",SUMPRODUCT(I$39:I$53,'3.Network design parameters'!$M$46:$M$60),IF($F89="Mbps",SUMPRODUCT(I$59:I$73,'3.Network design parameters'!$M$46:$M$60),0))))</f>
        <v>78577.667711247195</v>
      </c>
      <c r="K89" s="115">
        <f ca="1">IF($F89="Subscribers",J$13,IF($F89="BHE",SUMPRODUCT(J$19:J$33,'3.Network design parameters'!$M$46:$M$60),IF($F89="BHCA",SUMPRODUCT(J$39:J$53,'3.Network design parameters'!$M$46:$M$60),IF($F89="Mbps",SUMPRODUCT(J$59:J$73,'3.Network design parameters'!$M$46:$M$60),0))))</f>
        <v>80149.221065472157</v>
      </c>
      <c r="L89" s="115">
        <f ca="1">IF($F89="Subscribers",K$13,IF($F89="BHE",SUMPRODUCT(K$19:K$33,'3.Network design parameters'!$M$46:$M$60),IF($F89="BHCA",SUMPRODUCT(K$39:K$53,'3.Network design parameters'!$M$46:$M$60),IF($F89="Mbps",SUMPRODUCT(K$59:K$73,'3.Network design parameters'!$M$46:$M$60),0))))</f>
        <v>81752.205486781575</v>
      </c>
      <c r="M89" s="85"/>
      <c r="N89" s="332">
        <f t="shared" ca="1" si="1"/>
        <v>2.0000000000000018E-2</v>
      </c>
      <c r="O89" s="332">
        <f t="shared" ca="1" si="2"/>
        <v>1.9999999999999796E-2</v>
      </c>
      <c r="P89" s="332">
        <f t="shared" ca="1" si="3"/>
        <v>1.9999999999999796E-2</v>
      </c>
      <c r="Q89" s="332">
        <f t="shared" ca="1" si="4"/>
        <v>2.000000000000024E-2</v>
      </c>
      <c r="R89" s="332">
        <f t="shared" ca="1" si="5"/>
        <v>1.9999999999999796E-2</v>
      </c>
      <c r="S89" s="116">
        <f t="shared" ca="1" si="6"/>
        <v>1.9999999999999796E-2</v>
      </c>
    </row>
    <row r="90" spans="3:19">
      <c r="C90" s="489" t="str">
        <f ca="1">'C. Masterfiles'!C22</f>
        <v>N10</v>
      </c>
      <c r="D90" s="489" t="str">
        <f ca="1">'C. Masterfiles'!D22</f>
        <v>Layer 3 edge router - processor</v>
      </c>
      <c r="E90" s="242" t="str">
        <f ca="1">'C. Masterfiles'!E22</f>
        <v>EDGE-PROC</v>
      </c>
      <c r="F90" s="242" t="str">
        <f ca="1">'C. Masterfiles'!F22</f>
        <v>Mbps</v>
      </c>
      <c r="G90" s="115">
        <f ca="1">IF($F90="Subscribers",F$13,IF($F90="BHE",SUMPRODUCT(F$19:F$33,'3.Network design parameters'!$N$46:$N$60),IF($F90="BHCA",SUMPRODUCT(F$39:F$53,'3.Network design parameters'!$N$46:$N$60),IF($F90="Mbps",SUMPRODUCT(F$59:F$73,'3.Network design parameters'!$N$46:$N$60),0))))</f>
        <v>74045.491280924383</v>
      </c>
      <c r="H90" s="115">
        <f ca="1">IF($F90="Subscribers",G$13,IF($F90="BHE",SUMPRODUCT(G$19:G$33,'3.Network design parameters'!$N$46:$N$60),IF($F90="BHCA",SUMPRODUCT(G$39:G$53,'3.Network design parameters'!$N$46:$N$60),IF($F90="Mbps",SUMPRODUCT(G$59:G$73,'3.Network design parameters'!$N$46:$N$60),0))))</f>
        <v>75526.401106542879</v>
      </c>
      <c r="I90" s="115">
        <f ca="1">IF($F90="Subscribers",H$13,IF($F90="BHE",SUMPRODUCT(H$19:H$33,'3.Network design parameters'!$N$46:$N$60),IF($F90="BHCA",SUMPRODUCT(H$39:H$53,'3.Network design parameters'!$N$46:$N$60),IF($F90="Mbps",SUMPRODUCT(H$59:H$73,'3.Network design parameters'!$N$46:$N$60),0))))</f>
        <v>77036.929128673728</v>
      </c>
      <c r="J90" s="115">
        <f ca="1">IF($F90="Subscribers",I$13,IF($F90="BHE",SUMPRODUCT(I$19:I$33,'3.Network design parameters'!$N$46:$N$60),IF($F90="BHCA",SUMPRODUCT(I$39:I$53,'3.Network design parameters'!$N$46:$N$60),IF($F90="Mbps",SUMPRODUCT(I$59:I$73,'3.Network design parameters'!$N$46:$N$60),0))))</f>
        <v>78577.667711247195</v>
      </c>
      <c r="K90" s="115">
        <f ca="1">IF($F90="Subscribers",J$13,IF($F90="BHE",SUMPRODUCT(J$19:J$33,'3.Network design parameters'!$N$46:$N$60),IF($F90="BHCA",SUMPRODUCT(J$39:J$53,'3.Network design parameters'!$N$46:$N$60),IF($F90="Mbps",SUMPRODUCT(J$59:J$73,'3.Network design parameters'!$N$46:$N$60),0))))</f>
        <v>80149.221065472157</v>
      </c>
      <c r="L90" s="115">
        <f ca="1">IF($F90="Subscribers",K$13,IF($F90="BHE",SUMPRODUCT(K$19:K$33,'3.Network design parameters'!$N$46:$N$60),IF($F90="BHCA",SUMPRODUCT(K$39:K$53,'3.Network design parameters'!$N$46:$N$60),IF($F90="Mbps",SUMPRODUCT(K$59:K$73,'3.Network design parameters'!$N$46:$N$60),0))))</f>
        <v>81752.205486781575</v>
      </c>
      <c r="M90" s="85"/>
      <c r="N90" s="332">
        <f t="shared" ca="1" si="1"/>
        <v>2.0000000000000018E-2</v>
      </c>
      <c r="O90" s="332">
        <f t="shared" ca="1" si="2"/>
        <v>1.9999999999999796E-2</v>
      </c>
      <c r="P90" s="332">
        <f t="shared" ca="1" si="3"/>
        <v>1.9999999999999796E-2</v>
      </c>
      <c r="Q90" s="332">
        <f t="shared" ca="1" si="4"/>
        <v>2.000000000000024E-2</v>
      </c>
      <c r="R90" s="332">
        <f t="shared" ca="1" si="5"/>
        <v>1.9999999999999796E-2</v>
      </c>
      <c r="S90" s="116">
        <f t="shared" ca="1" si="6"/>
        <v>1.9999999999999796E-2</v>
      </c>
    </row>
    <row r="91" spans="3:19">
      <c r="C91" s="489" t="str">
        <f ca="1">'C. Masterfiles'!C23</f>
        <v>N11</v>
      </c>
      <c r="D91" s="489" t="str">
        <f ca="1">'C. Masterfiles'!D23</f>
        <v xml:space="preserve">Layer 3 core router - common equipment </v>
      </c>
      <c r="E91" s="242" t="str">
        <f ca="1">'C. Masterfiles'!E23</f>
        <v>CORE-CMN</v>
      </c>
      <c r="F91" s="242" t="str">
        <f ca="1">'C. Masterfiles'!F23</f>
        <v>Chassis</v>
      </c>
      <c r="G91" s="115">
        <f ca="1">IF($F91="Subscribers",F$13,IF($F91="BHE",SUMPRODUCT(F$19:F$33,'3.Network design parameters'!$O$46:$O$60),IF($F91="BHCA",SUMPRODUCT(F$39:F$53,'3.Network design parameters'!$O$46:$O$60),IF($F91="Mbps",SUMPRODUCT(F$59:F$73,'3.Network design parameters'!$O$46:$O$60),0))))</f>
        <v>0</v>
      </c>
      <c r="H91" s="115">
        <f ca="1">IF($F91="Subscribers",G$13,IF($F91="BHE",SUMPRODUCT(G$19:G$33,'3.Network design parameters'!$O$46:$O$60),IF($F91="BHCA",SUMPRODUCT(G$39:G$53,'3.Network design parameters'!$O$46:$O$60),IF($F91="Mbps",SUMPRODUCT(G$59:G$73,'3.Network design parameters'!$O$46:$O$60),0))))</f>
        <v>0</v>
      </c>
      <c r="I91" s="115">
        <f ca="1">IF($F91="Subscribers",H$13,IF($F91="BHE",SUMPRODUCT(H$19:H$33,'3.Network design parameters'!$O$46:$O$60),IF($F91="BHCA",SUMPRODUCT(H$39:H$53,'3.Network design parameters'!$O$46:$O$60),IF($F91="Mbps",SUMPRODUCT(H$59:H$73,'3.Network design parameters'!$O$46:$O$60),0))))</f>
        <v>0</v>
      </c>
      <c r="J91" s="115">
        <f ca="1">IF($F91="Subscribers",I$13,IF($F91="BHE",SUMPRODUCT(I$19:I$33,'3.Network design parameters'!$O$46:$O$60),IF($F91="BHCA",SUMPRODUCT(I$39:I$53,'3.Network design parameters'!$O$46:$O$60),IF($F91="Mbps",SUMPRODUCT(I$59:I$73,'3.Network design parameters'!$O$46:$O$60),0))))</f>
        <v>0</v>
      </c>
      <c r="K91" s="115">
        <f ca="1">IF($F91="Subscribers",J$13,IF($F91="BHE",SUMPRODUCT(J$19:J$33,'3.Network design parameters'!$O$46:$O$60),IF($F91="BHCA",SUMPRODUCT(J$39:J$53,'3.Network design parameters'!$O$46:$O$60),IF($F91="Mbps",SUMPRODUCT(J$59:J$73,'3.Network design parameters'!$O$46:$O$60),0))))</f>
        <v>0</v>
      </c>
      <c r="L91" s="115">
        <f ca="1">IF($F91="Subscribers",K$13,IF($F91="BHE",SUMPRODUCT(K$19:K$33,'3.Network design parameters'!$O$46:$O$60),IF($F91="BHCA",SUMPRODUCT(K$39:K$53,'3.Network design parameters'!$O$46:$O$60),IF($F91="Mbps",SUMPRODUCT(K$59:K$73,'3.Network design parameters'!$O$46:$O$60),0))))</f>
        <v>0</v>
      </c>
      <c r="M91" s="85"/>
      <c r="N91" s="332">
        <f t="shared" ca="1" si="1"/>
        <v>0</v>
      </c>
      <c r="O91" s="332">
        <f t="shared" ca="1" si="2"/>
        <v>0</v>
      </c>
      <c r="P91" s="332">
        <f t="shared" ca="1" si="3"/>
        <v>0</v>
      </c>
      <c r="Q91" s="332">
        <f t="shared" ca="1" si="4"/>
        <v>0</v>
      </c>
      <c r="R91" s="332">
        <f t="shared" ca="1" si="5"/>
        <v>0</v>
      </c>
      <c r="S91" s="116">
        <f t="shared" ca="1" si="6"/>
        <v>0</v>
      </c>
    </row>
    <row r="92" spans="3:19">
      <c r="C92" s="489" t="str">
        <f ca="1">'C. Masterfiles'!C24</f>
        <v>N12</v>
      </c>
      <c r="D92" s="489" t="str">
        <f ca="1">'C. Masterfiles'!D24</f>
        <v>Layer 3 core router - 2,5GE module (to EDGE Ring)</v>
      </c>
      <c r="E92" s="242" t="str">
        <f ca="1">'C. Masterfiles'!E24</f>
        <v>CORE-2,5GE-EDGE</v>
      </c>
      <c r="F92" s="242" t="str">
        <f ca="1">'C. Masterfiles'!F24</f>
        <v>Mbps</v>
      </c>
      <c r="G92" s="115">
        <f ca="1">IF($F92="Subscribers",F$13,IF($F92="BHE",SUMPRODUCT(F$19:F$33,'3.Network design parameters'!$P$46:$P$60),IF($F92="BHCA",SUMPRODUCT(F$39:F$53,'3.Network design parameters'!$P$46:$P$60),IF($F92="Mbps",SUMPRODUCT(F$59:F$73,'3.Network design parameters'!$P$46:$P$60),0))))</f>
        <v>5280.4912809243988</v>
      </c>
      <c r="H92" s="115">
        <f ca="1">IF($F92="Subscribers",G$13,IF($F92="BHE",SUMPRODUCT(G$19:G$33,'3.Network design parameters'!$P$46:$P$60),IF($F92="BHCA",SUMPRODUCT(G$39:G$53,'3.Network design parameters'!$P$46:$P$60),IF($F92="Mbps",SUMPRODUCT(G$59:G$73,'3.Network design parameters'!$P$46:$P$60),0))))</f>
        <v>5386.1011065428875</v>
      </c>
      <c r="I92" s="115">
        <f ca="1">IF($F92="Subscribers",H$13,IF($F92="BHE",SUMPRODUCT(H$19:H$33,'3.Network design parameters'!$P$46:$P$60),IF($F92="BHCA",SUMPRODUCT(H$39:H$53,'3.Network design parameters'!$P$46:$P$60),IF($F92="Mbps",SUMPRODUCT(H$59:H$73,'3.Network design parameters'!$P$46:$P$60),0))))</f>
        <v>5493.8231286737437</v>
      </c>
      <c r="J92" s="115">
        <f ca="1">IF($F92="Subscribers",I$13,IF($F92="BHE",SUMPRODUCT(I$19:I$33,'3.Network design parameters'!$P$46:$P$60),IF($F92="BHCA",SUMPRODUCT(I$39:I$53,'3.Network design parameters'!$P$46:$P$60),IF($F92="Mbps",SUMPRODUCT(I$59:I$73,'3.Network design parameters'!$P$46:$P$60),0))))</f>
        <v>5603.6995912472185</v>
      </c>
      <c r="K92" s="115">
        <f ca="1">IF($F92="Subscribers",J$13,IF($F92="BHE",SUMPRODUCT(J$19:J$33,'3.Network design parameters'!$P$46:$P$60),IF($F92="BHCA",SUMPRODUCT(J$39:J$53,'3.Network design parameters'!$P$46:$P$60),IF($F92="Mbps",SUMPRODUCT(J$59:J$73,'3.Network design parameters'!$P$46:$P$60),0))))</f>
        <v>5715.7735830721631</v>
      </c>
      <c r="L92" s="115">
        <f ca="1">IF($F92="Subscribers",K$13,IF($F92="BHE",SUMPRODUCT(K$19:K$33,'3.Network design parameters'!$P$46:$P$60),IF($F92="BHCA",SUMPRODUCT(K$39:K$53,'3.Network design parameters'!$P$46:$P$60),IF($F92="Mbps",SUMPRODUCT(K$59:K$73,'3.Network design parameters'!$P$46:$P$60),0))))</f>
        <v>5830.0890547336066</v>
      </c>
      <c r="M92" s="85"/>
      <c r="N92" s="332">
        <f t="shared" ca="1" si="1"/>
        <v>2.000000000000024E-2</v>
      </c>
      <c r="O92" s="332">
        <f t="shared" ca="1" si="2"/>
        <v>1.9999999999999796E-2</v>
      </c>
      <c r="P92" s="332">
        <f t="shared" ca="1" si="3"/>
        <v>2.0000000000000018E-2</v>
      </c>
      <c r="Q92" s="332">
        <f t="shared" ca="1" si="4"/>
        <v>2.0000000000000018E-2</v>
      </c>
      <c r="R92" s="332">
        <f t="shared" ca="1" si="5"/>
        <v>2.0000000000000018E-2</v>
      </c>
      <c r="S92" s="116">
        <f t="shared" ca="1" si="6"/>
        <v>2.0000000000000018E-2</v>
      </c>
    </row>
    <row r="93" spans="3:19">
      <c r="C93" s="489" t="str">
        <f ca="1">'C. Masterfiles'!C25</f>
        <v>N13</v>
      </c>
      <c r="D93" s="489" t="str">
        <f ca="1">'C. Masterfiles'!D25</f>
        <v>Layer 3 core router - 2,5GE module (to CORE Ring)</v>
      </c>
      <c r="E93" s="242" t="str">
        <f ca="1">'C. Masterfiles'!E25</f>
        <v>CORE-2,5GE-CORE</v>
      </c>
      <c r="F93" s="242" t="str">
        <f ca="1">'C. Masterfiles'!F25</f>
        <v>Mbps</v>
      </c>
      <c r="G93" s="115">
        <f ca="1">IF($F93="Subscribers",F$13,IF($F93="BHE",SUMPRODUCT(F$19:F$33,'3.Network design parameters'!$Q$46:$Q$60),IF($F93="BHCA",SUMPRODUCT(F$39:F$53,'3.Network design parameters'!$Q$46:$Q$60),IF($F93="Mbps",SUMPRODUCT(F$59:F$73,'3.Network design parameters'!$Q$46:$Q$60),0))))</f>
        <v>5158.6916292128053</v>
      </c>
      <c r="H93" s="115">
        <f ca="1">IF($F93="Subscribers",G$13,IF($F93="BHE",SUMPRODUCT(G$19:G$33,'3.Network design parameters'!$Q$46:$Q$60),IF($F93="BHCA",SUMPRODUCT(G$39:G$53,'3.Network design parameters'!$Q$46:$Q$60),IF($F93="Mbps",SUMPRODUCT(G$59:G$73,'3.Network design parameters'!$Q$46:$Q$60),0))))</f>
        <v>5261.8654617970606</v>
      </c>
      <c r="I93" s="115">
        <f ca="1">IF($F93="Subscribers",H$13,IF($F93="BHE",SUMPRODUCT(H$19:H$33,'3.Network design parameters'!$Q$46:$Q$60),IF($F93="BHCA",SUMPRODUCT(H$39:H$53,'3.Network design parameters'!$Q$46:$Q$60),IF($F93="Mbps",SUMPRODUCT(H$59:H$73,'3.Network design parameters'!$Q$46:$Q$60),0))))</f>
        <v>5367.1027710330018</v>
      </c>
      <c r="J93" s="115">
        <f ca="1">IF($F93="Subscribers",I$13,IF($F93="BHE",SUMPRODUCT(I$19:I$33,'3.Network design parameters'!$Q$46:$Q$60),IF($F93="BHCA",SUMPRODUCT(I$39:I$53,'3.Network design parameters'!$Q$46:$Q$60),IF($F93="Mbps",SUMPRODUCT(I$59:I$73,'3.Network design parameters'!$Q$46:$Q$60),0))))</f>
        <v>5474.4448264536613</v>
      </c>
      <c r="K93" s="115">
        <f ca="1">IF($F93="Subscribers",J$13,IF($F93="BHE",SUMPRODUCT(J$19:J$33,'3.Network design parameters'!$Q$46:$Q$60),IF($F93="BHCA",SUMPRODUCT(J$39:J$53,'3.Network design parameters'!$Q$46:$Q$60),IF($F93="Mbps",SUMPRODUCT(J$59:J$73,'3.Network design parameters'!$Q$46:$Q$60),0))))</f>
        <v>5583.9337229827361</v>
      </c>
      <c r="L93" s="115">
        <f ca="1">IF($F93="Subscribers",K$13,IF($F93="BHE",SUMPRODUCT(K$19:K$33,'3.Network design parameters'!$Q$46:$Q$60),IF($F93="BHCA",SUMPRODUCT(K$39:K$53,'3.Network design parameters'!$Q$46:$Q$60),IF($F93="Mbps",SUMPRODUCT(K$59:K$73,'3.Network design parameters'!$Q$46:$Q$60),0))))</f>
        <v>5695.6123974423899</v>
      </c>
      <c r="M93" s="85"/>
      <c r="N93" s="332">
        <f t="shared" ca="1" si="1"/>
        <v>1.9999999999999796E-2</v>
      </c>
      <c r="O93" s="332">
        <f t="shared" ca="1" si="2"/>
        <v>2.0000000000000018E-2</v>
      </c>
      <c r="P93" s="332">
        <f t="shared" ca="1" si="3"/>
        <v>2.0000000000000018E-2</v>
      </c>
      <c r="Q93" s="332">
        <f t="shared" ca="1" si="4"/>
        <v>2.000000000000024E-2</v>
      </c>
      <c r="R93" s="332">
        <f t="shared" ca="1" si="5"/>
        <v>1.9999999999999796E-2</v>
      </c>
      <c r="S93" s="116">
        <f t="shared" ca="1" si="6"/>
        <v>1.9999999999999796E-2</v>
      </c>
    </row>
    <row r="94" spans="3:19">
      <c r="C94" s="489" t="str">
        <f ca="1">'C. Masterfiles'!C26</f>
        <v>N14</v>
      </c>
      <c r="D94" s="489" t="str">
        <f ca="1">'C. Masterfiles'!D26</f>
        <v>Layer 3 core router - processor</v>
      </c>
      <c r="E94" s="242" t="str">
        <f ca="1">'C. Masterfiles'!E26</f>
        <v>CORE-PROC</v>
      </c>
      <c r="F94" s="242" t="str">
        <f ca="1">'C. Masterfiles'!F26</f>
        <v>Mbps</v>
      </c>
      <c r="G94" s="115">
        <f ca="1">IF($F94="Subscribers",F$13,IF($F94="BHE",SUMPRODUCT(F$19:F$33,'3.Network design parameters'!$R$46:$R$60),IF($F94="BHCA",SUMPRODUCT(F$39:F$53,'3.Network design parameters'!$R$46:$R$60),IF($F94="Mbps",SUMPRODUCT(F$59:F$73,'3.Network design parameters'!$R$46:$R$60),0))))</f>
        <v>73432.302359455236</v>
      </c>
      <c r="H94" s="115">
        <f ca="1">IF($F94="Subscribers",G$13,IF($F94="BHE",SUMPRODUCT(G$19:G$33,'3.Network design parameters'!$R$46:$R$60),IF($F94="BHCA",SUMPRODUCT(G$39:G$53,'3.Network design parameters'!$R$46:$R$60),IF($F94="Mbps",SUMPRODUCT(G$59:G$73,'3.Network design parameters'!$R$46:$R$60),0))))</f>
        <v>74900.948406644355</v>
      </c>
      <c r="I94" s="115">
        <f ca="1">IF($F94="Subscribers",H$13,IF($F94="BHE",SUMPRODUCT(H$19:H$33,'3.Network design parameters'!$R$46:$R$60),IF($F94="BHCA",SUMPRODUCT(H$39:H$53,'3.Network design parameters'!$R$46:$R$60),IF($F94="Mbps",SUMPRODUCT(H$59:H$73,'3.Network design parameters'!$R$46:$R$60),0))))</f>
        <v>76398.967374777232</v>
      </c>
      <c r="J94" s="115">
        <f ca="1">IF($F94="Subscribers",I$13,IF($F94="BHE",SUMPRODUCT(I$19:I$33,'3.Network design parameters'!$R$46:$R$60),IF($F94="BHCA",SUMPRODUCT(I$39:I$53,'3.Network design parameters'!$R$46:$R$60),IF($F94="Mbps",SUMPRODUCT(I$59:I$73,'3.Network design parameters'!$R$46:$R$60),0))))</f>
        <v>77926.946722272784</v>
      </c>
      <c r="K94" s="115">
        <f ca="1">IF($F94="Subscribers",J$13,IF($F94="BHE",SUMPRODUCT(J$19:J$33,'3.Network design parameters'!$R$46:$R$60),IF($F94="BHCA",SUMPRODUCT(J$39:J$53,'3.Network design parameters'!$R$46:$R$60),IF($F94="Mbps",SUMPRODUCT(J$59:J$73,'3.Network design parameters'!$R$46:$R$60),0))))</f>
        <v>79485.485656718243</v>
      </c>
      <c r="L94" s="115">
        <f ca="1">IF($F94="Subscribers",K$13,IF($F94="BHE",SUMPRODUCT(K$19:K$33,'3.Network design parameters'!$R$46:$R$60),IF($F94="BHCA",SUMPRODUCT(K$39:K$53,'3.Network design parameters'!$R$46:$R$60),IF($F94="Mbps",SUMPRODUCT(K$59:K$73,'3.Network design parameters'!$R$46:$R$60),0))))</f>
        <v>81075.195369852576</v>
      </c>
      <c r="M94" s="85"/>
      <c r="N94" s="332">
        <f t="shared" ca="1" si="1"/>
        <v>2.000000000000024E-2</v>
      </c>
      <c r="O94" s="332">
        <f t="shared" ca="1" si="2"/>
        <v>1.9999999999999796E-2</v>
      </c>
      <c r="P94" s="332">
        <f t="shared" ca="1" si="3"/>
        <v>2.0000000000000018E-2</v>
      </c>
      <c r="Q94" s="332">
        <f t="shared" ca="1" si="4"/>
        <v>2.0000000000000018E-2</v>
      </c>
      <c r="R94" s="332">
        <f t="shared" ca="1" si="5"/>
        <v>1.9999999999999574E-2</v>
      </c>
      <c r="S94" s="116">
        <f t="shared" ca="1" si="6"/>
        <v>1.9999999999999574E-2</v>
      </c>
    </row>
    <row r="95" spans="3:19">
      <c r="C95" s="489" t="str">
        <f ca="1">'C. Masterfiles'!C27</f>
        <v>N15</v>
      </c>
      <c r="D95" s="489" t="str">
        <f ca="1">'C. Masterfiles'!D27</f>
        <v>Softswitch - common equipment</v>
      </c>
      <c r="E95" s="242" t="str">
        <f ca="1">'C. Masterfiles'!E27</f>
        <v>SX-CMN</v>
      </c>
      <c r="F95" s="242" t="str">
        <f ca="1">'C. Masterfiles'!F27</f>
        <v>BHE</v>
      </c>
      <c r="G95" s="115">
        <f ca="1">IF($F95="Subscribers",F$13,IF($F95="BHE",SUMPRODUCT(F$19:F$33,'3.Network design parameters'!$S$46:$S$60),IF($F95="BHCA",SUMPRODUCT(F$39:F$53,'3.Network design parameters'!$S$46:$S$60),IF($F95="Mbps",SUMPRODUCT(F$59:F$73,'3.Network design parameters'!$S$46:$S$60),0))))</f>
        <v>11584.473855059816</v>
      </c>
      <c r="H95" s="115">
        <f ca="1">IF($F95="Subscribers",G$13,IF($F95="BHE",SUMPRODUCT(G$19:G$33,'3.Network design parameters'!$S$46:$S$60),IF($F95="BHCA",SUMPRODUCT(G$39:G$53,'3.Network design parameters'!$S$46:$S$60),IF($F95="Mbps",SUMPRODUCT(G$59:G$73,'3.Network design parameters'!$S$46:$S$60),0))))</f>
        <v>11816.163332161013</v>
      </c>
      <c r="I95" s="115">
        <f ca="1">IF($F95="Subscribers",H$13,IF($F95="BHE",SUMPRODUCT(H$19:H$33,'3.Network design parameters'!$S$46:$S$60),IF($F95="BHCA",SUMPRODUCT(H$39:H$53,'3.Network design parameters'!$S$46:$S$60),IF($F95="Mbps",SUMPRODUCT(H$59:H$73,'3.Network design parameters'!$S$46:$S$60),0))))</f>
        <v>12052.486598804229</v>
      </c>
      <c r="J95" s="115">
        <f ca="1">IF($F95="Subscribers",I$13,IF($F95="BHE",SUMPRODUCT(I$19:I$33,'3.Network design parameters'!$S$46:$S$60),IF($F95="BHCA",SUMPRODUCT(I$39:I$53,'3.Network design parameters'!$S$46:$S$60),IF($F95="Mbps",SUMPRODUCT(I$59:I$73,'3.Network design parameters'!$S$46:$S$60),0))))</f>
        <v>12293.536330780316</v>
      </c>
      <c r="K95" s="115">
        <f ca="1">IF($F95="Subscribers",J$13,IF($F95="BHE",SUMPRODUCT(J$19:J$33,'3.Network design parameters'!$S$46:$S$60),IF($F95="BHCA",SUMPRODUCT(J$39:J$53,'3.Network design parameters'!$S$46:$S$60),IF($F95="Mbps",SUMPRODUCT(J$59:J$73,'3.Network design parameters'!$S$46:$S$60),0))))</f>
        <v>12539.407057395922</v>
      </c>
      <c r="L95" s="115">
        <f ca="1">IF($F95="Subscribers",K$13,IF($F95="BHE",SUMPRODUCT(K$19:K$33,'3.Network design parameters'!$S$46:$S$60),IF($F95="BHCA",SUMPRODUCT(K$39:K$53,'3.Network design parameters'!$S$46:$S$60),IF($F95="Mbps",SUMPRODUCT(K$59:K$73,'3.Network design parameters'!$S$46:$S$60),0))))</f>
        <v>12790.195198543845</v>
      </c>
      <c r="M95" s="85"/>
      <c r="N95" s="332">
        <f t="shared" ca="1" si="1"/>
        <v>2.0000000000000018E-2</v>
      </c>
      <c r="O95" s="332">
        <f t="shared" ca="1" si="2"/>
        <v>1.9999999999999574E-2</v>
      </c>
      <c r="P95" s="332">
        <f t="shared" ca="1" si="3"/>
        <v>2.000000000000024E-2</v>
      </c>
      <c r="Q95" s="332">
        <f t="shared" ca="1" si="4"/>
        <v>2.0000000000000018E-2</v>
      </c>
      <c r="R95" s="332">
        <f t="shared" ca="1" si="5"/>
        <v>2.0000000000000462E-2</v>
      </c>
      <c r="S95" s="116">
        <f t="shared" ca="1" si="6"/>
        <v>2.0000000000000462E-2</v>
      </c>
    </row>
    <row r="96" spans="3:19">
      <c r="C96" s="489" t="str">
        <f ca="1">'C. Masterfiles'!C28</f>
        <v>N16</v>
      </c>
      <c r="D96" s="489" t="str">
        <f ca="1">'C. Masterfiles'!D28</f>
        <v>Softswitch - session border controller</v>
      </c>
      <c r="E96" s="242" t="str">
        <f ca="1">'C. Masterfiles'!E28</f>
        <v>SX-SBC</v>
      </c>
      <c r="F96" s="242" t="str">
        <f ca="1">'C. Masterfiles'!F28</f>
        <v>BHE</v>
      </c>
      <c r="G96" s="115">
        <f ca="1">IF($F96="Subscribers",F$13,IF($F96="BHE",SUMPRODUCT(F$19:F$33,'3.Network design parameters'!$T$46:$T$60),IF($F96="BHCA",SUMPRODUCT(F$39:F$53,'3.Network design parameters'!$T$46:$T$60),IF($F96="Mbps",SUMPRODUCT(F$59:F$73,'3.Network design parameters'!$T$46:$T$60),0))))</f>
        <v>11584.473855059816</v>
      </c>
      <c r="H96" s="115">
        <f ca="1">IF($F96="Subscribers",G$13,IF($F96="BHE",SUMPRODUCT(G$19:G$33,'3.Network design parameters'!$T$46:$T$60),IF($F96="BHCA",SUMPRODUCT(G$39:G$53,'3.Network design parameters'!$T$46:$T$60),IF($F96="Mbps",SUMPRODUCT(G$59:G$73,'3.Network design parameters'!$T$46:$T$60),0))))</f>
        <v>11816.163332161013</v>
      </c>
      <c r="I96" s="115">
        <f ca="1">IF($F96="Subscribers",H$13,IF($F96="BHE",SUMPRODUCT(H$19:H$33,'3.Network design parameters'!$T$46:$T$60),IF($F96="BHCA",SUMPRODUCT(H$39:H$53,'3.Network design parameters'!$T$46:$T$60),IF($F96="Mbps",SUMPRODUCT(H$59:H$73,'3.Network design parameters'!$T$46:$T$60),0))))</f>
        <v>12052.486598804229</v>
      </c>
      <c r="J96" s="115">
        <f ca="1">IF($F96="Subscribers",I$13,IF($F96="BHE",SUMPRODUCT(I$19:I$33,'3.Network design parameters'!$T$46:$T$60),IF($F96="BHCA",SUMPRODUCT(I$39:I$53,'3.Network design parameters'!$T$46:$T$60),IF($F96="Mbps",SUMPRODUCT(I$59:I$73,'3.Network design parameters'!$T$46:$T$60),0))))</f>
        <v>12293.536330780316</v>
      </c>
      <c r="K96" s="115">
        <f ca="1">IF($F96="Subscribers",J$13,IF($F96="BHE",SUMPRODUCT(J$19:J$33,'3.Network design parameters'!$T$46:$T$60),IF($F96="BHCA",SUMPRODUCT(J$39:J$53,'3.Network design parameters'!$T$46:$T$60),IF($F96="Mbps",SUMPRODUCT(J$59:J$73,'3.Network design parameters'!$T$46:$T$60),0))))</f>
        <v>12539.407057395922</v>
      </c>
      <c r="L96" s="115">
        <f ca="1">IF($F96="Subscribers",K$13,IF($F96="BHE",SUMPRODUCT(K$19:K$33,'3.Network design parameters'!$T$46:$T$60),IF($F96="BHCA",SUMPRODUCT(K$39:K$53,'3.Network design parameters'!$T$46:$T$60),IF($F96="Mbps",SUMPRODUCT(K$59:K$73,'3.Network design parameters'!$T$46:$T$60),0))))</f>
        <v>12790.195198543845</v>
      </c>
      <c r="M96" s="85"/>
      <c r="N96" s="332">
        <f t="shared" ca="1" si="1"/>
        <v>2.0000000000000018E-2</v>
      </c>
      <c r="O96" s="332">
        <f t="shared" ca="1" si="2"/>
        <v>1.9999999999999574E-2</v>
      </c>
      <c r="P96" s="332">
        <f t="shared" ca="1" si="3"/>
        <v>2.000000000000024E-2</v>
      </c>
      <c r="Q96" s="332">
        <f t="shared" ca="1" si="4"/>
        <v>2.0000000000000018E-2</v>
      </c>
      <c r="R96" s="332">
        <f t="shared" ca="1" si="5"/>
        <v>2.0000000000000462E-2</v>
      </c>
      <c r="S96" s="116">
        <f t="shared" ca="1" si="6"/>
        <v>2.0000000000000462E-2</v>
      </c>
    </row>
    <row r="97" spans="3:19">
      <c r="C97" s="489" t="str">
        <f ca="1">'C. Masterfiles'!C29</f>
        <v>N17</v>
      </c>
      <c r="D97" s="489" t="str">
        <f ca="1">'C. Masterfiles'!D29</f>
        <v>Softswitch - call control unit</v>
      </c>
      <c r="E97" s="242" t="str">
        <f ca="1">'C. Masterfiles'!E29</f>
        <v>SX-VOICE</v>
      </c>
      <c r="F97" s="242" t="str">
        <f ca="1">'C. Masterfiles'!F29</f>
        <v>BHE</v>
      </c>
      <c r="G97" s="115">
        <f ca="1">IF($F97="Subscribers",F$13,IF($F97="BHE",SUMPRODUCT(F$19:F$33,'3.Network design parameters'!$U$46:$U$60),IF($F97="BHCA",SUMPRODUCT(F$39:F$53,'3.Network design parameters'!$U$46:$U$60),IF($F97="Mbps",SUMPRODUCT(F$59:F$73,'3.Network design parameters'!$U$46:$U$60),0))))</f>
        <v>11584.473855059816</v>
      </c>
      <c r="H97" s="115">
        <f ca="1">IF($F97="Subscribers",G$13,IF($F97="BHE",SUMPRODUCT(G$19:G$33,'3.Network design parameters'!$U$46:$U$60),IF($F97="BHCA",SUMPRODUCT(G$39:G$53,'3.Network design parameters'!$U$46:$U$60),IF($F97="Mbps",SUMPRODUCT(G$59:G$73,'3.Network design parameters'!$U$46:$U$60),0))))</f>
        <v>11816.163332161013</v>
      </c>
      <c r="I97" s="115">
        <f ca="1">IF($F97="Subscribers",H$13,IF($F97="BHE",SUMPRODUCT(H$19:H$33,'3.Network design parameters'!$U$46:$U$60),IF($F97="BHCA",SUMPRODUCT(H$39:H$53,'3.Network design parameters'!$U$46:$U$60),IF($F97="Mbps",SUMPRODUCT(H$59:H$73,'3.Network design parameters'!$U$46:$U$60),0))))</f>
        <v>12052.486598804229</v>
      </c>
      <c r="J97" s="115">
        <f ca="1">IF($F97="Subscribers",I$13,IF($F97="BHE",SUMPRODUCT(I$19:I$33,'3.Network design parameters'!$U$46:$U$60),IF($F97="BHCA",SUMPRODUCT(I$39:I$53,'3.Network design parameters'!$U$46:$U$60),IF($F97="Mbps",SUMPRODUCT(I$59:I$73,'3.Network design parameters'!$U$46:$U$60),0))))</f>
        <v>12293.536330780316</v>
      </c>
      <c r="K97" s="115">
        <f ca="1">IF($F97="Subscribers",J$13,IF($F97="BHE",SUMPRODUCT(J$19:J$33,'3.Network design parameters'!$U$46:$U$60),IF($F97="BHCA",SUMPRODUCT(J$39:J$53,'3.Network design parameters'!$U$46:$U$60),IF($F97="Mbps",SUMPRODUCT(J$59:J$73,'3.Network design parameters'!$U$46:$U$60),0))))</f>
        <v>12539.407057395922</v>
      </c>
      <c r="L97" s="115">
        <f ca="1">IF($F97="Subscribers",K$13,IF($F97="BHE",SUMPRODUCT(K$19:K$33,'3.Network design parameters'!$U$46:$U$60),IF($F97="BHCA",SUMPRODUCT(K$39:K$53,'3.Network design parameters'!$U$46:$U$60),IF($F97="Mbps",SUMPRODUCT(K$59:K$73,'3.Network design parameters'!$U$46:$U$60),0))))</f>
        <v>12790.195198543845</v>
      </c>
      <c r="M97" s="85"/>
      <c r="N97" s="332">
        <f t="shared" ca="1" si="1"/>
        <v>2.0000000000000018E-2</v>
      </c>
      <c r="O97" s="332">
        <f t="shared" ca="1" si="2"/>
        <v>1.9999999999999574E-2</v>
      </c>
      <c r="P97" s="332">
        <f t="shared" ca="1" si="3"/>
        <v>2.000000000000024E-2</v>
      </c>
      <c r="Q97" s="332">
        <f t="shared" ca="1" si="4"/>
        <v>2.0000000000000018E-2</v>
      </c>
      <c r="R97" s="332">
        <f t="shared" ca="1" si="5"/>
        <v>2.0000000000000462E-2</v>
      </c>
      <c r="S97" s="116">
        <f t="shared" ca="1" si="6"/>
        <v>2.0000000000000462E-2</v>
      </c>
    </row>
    <row r="98" spans="3:19">
      <c r="C98" s="489" t="str">
        <f ca="1">'C. Masterfiles'!C30</f>
        <v>N18</v>
      </c>
      <c r="D98" s="489" t="str">
        <f ca="1">'C. Masterfiles'!D30</f>
        <v>Softswitch - right to use voice licenses</v>
      </c>
      <c r="E98" s="242" t="str">
        <f ca="1">'C. Masterfiles'!E30</f>
        <v>SX-RTU</v>
      </c>
      <c r="F98" s="242" t="str">
        <f ca="1">'C. Masterfiles'!F30</f>
        <v>BHE</v>
      </c>
      <c r="G98" s="115">
        <f ca="1">IF($F98="Subscribers",F$13,IF($F98="BHE",SUMPRODUCT(F$19:F$33,'3.Network design parameters'!$V$46:$V$60),IF($F98="BHCA",SUMPRODUCT(F$39:F$53,'3.Network design parameters'!$V$46:$V$60),IF($F98="Mbps",SUMPRODUCT(F$59:F$73,'3.Network design parameters'!$V$46:$V$60),0))))</f>
        <v>11584.473855059816</v>
      </c>
      <c r="H98" s="115">
        <f ca="1">IF($F98="Subscribers",G$13,IF($F98="BHE",SUMPRODUCT(G$19:G$33,'3.Network design parameters'!$V$46:$V$60),IF($F98="BHCA",SUMPRODUCT(G$39:G$53,'3.Network design parameters'!$V$46:$V$60),IF($F98="Mbps",SUMPRODUCT(G$59:G$73,'3.Network design parameters'!$V$46:$V$60),0))))</f>
        <v>11816.163332161013</v>
      </c>
      <c r="I98" s="115">
        <f ca="1">IF($F98="Subscribers",H$13,IF($F98="BHE",SUMPRODUCT(H$19:H$33,'3.Network design parameters'!$V$46:$V$60),IF($F98="BHCA",SUMPRODUCT(H$39:H$53,'3.Network design parameters'!$V$46:$V$60),IF($F98="Mbps",SUMPRODUCT(H$59:H$73,'3.Network design parameters'!$V$46:$V$60),0))))</f>
        <v>12052.486598804229</v>
      </c>
      <c r="J98" s="115">
        <f ca="1">IF($F98="Subscribers",I$13,IF($F98="BHE",SUMPRODUCT(I$19:I$33,'3.Network design parameters'!$V$46:$V$60),IF($F98="BHCA",SUMPRODUCT(I$39:I$53,'3.Network design parameters'!$V$46:$V$60),IF($F98="Mbps",SUMPRODUCT(I$59:I$73,'3.Network design parameters'!$V$46:$V$60),0))))</f>
        <v>12293.536330780316</v>
      </c>
      <c r="K98" s="115">
        <f ca="1">IF($F98="Subscribers",J$13,IF($F98="BHE",SUMPRODUCT(J$19:J$33,'3.Network design parameters'!$V$46:$V$60),IF($F98="BHCA",SUMPRODUCT(J$39:J$53,'3.Network design parameters'!$V$46:$V$60),IF($F98="Mbps",SUMPRODUCT(J$59:J$73,'3.Network design parameters'!$V$46:$V$60),0))))</f>
        <v>12539.407057395922</v>
      </c>
      <c r="L98" s="115">
        <f ca="1">IF($F98="Subscribers",K$13,IF($F98="BHE",SUMPRODUCT(K$19:K$33,'3.Network design parameters'!$V$46:$V$60),IF($F98="BHCA",SUMPRODUCT(K$39:K$53,'3.Network design parameters'!$V$46:$V$60),IF($F98="Mbps",SUMPRODUCT(K$59:K$73,'3.Network design parameters'!$V$46:$V$60),0))))</f>
        <v>12790.195198543845</v>
      </c>
      <c r="M98" s="85"/>
      <c r="N98" s="332">
        <f t="shared" ca="1" si="1"/>
        <v>2.0000000000000018E-2</v>
      </c>
      <c r="O98" s="332">
        <f t="shared" ca="1" si="2"/>
        <v>1.9999999999999574E-2</v>
      </c>
      <c r="P98" s="332">
        <f t="shared" ca="1" si="3"/>
        <v>2.000000000000024E-2</v>
      </c>
      <c r="Q98" s="332">
        <f t="shared" ca="1" si="4"/>
        <v>2.0000000000000018E-2</v>
      </c>
      <c r="R98" s="332">
        <f t="shared" ca="1" si="5"/>
        <v>2.0000000000000462E-2</v>
      </c>
      <c r="S98" s="116">
        <f t="shared" ca="1" si="6"/>
        <v>2.0000000000000462E-2</v>
      </c>
    </row>
    <row r="99" spans="3:19">
      <c r="C99" s="489" t="str">
        <f ca="1">'C. Masterfiles'!C31</f>
        <v>N19</v>
      </c>
      <c r="D99" s="489" t="str">
        <f ca="1">'C. Masterfiles'!D31</f>
        <v xml:space="preserve">Interconnect gateway - common equipment </v>
      </c>
      <c r="E99" s="242" t="str">
        <f ca="1">'C. Masterfiles'!E31</f>
        <v>ICGW-CMN</v>
      </c>
      <c r="F99" s="242" t="str">
        <f ca="1">'C. Masterfiles'!F31</f>
        <v>Mbps</v>
      </c>
      <c r="G99" s="115">
        <f ca="1">IF($F99="Subscribers",F$13,IF($F99="BHE",SUMPRODUCT(F$19:F$33,'3.Network design parameters'!$W$46:$W$60),IF($F99="BHCA",SUMPRODUCT(F$39:F$53,'3.Network design parameters'!$W$46:$W$60),IF($F99="Mbps",SUMPRODUCT(F$59:F$73,'3.Network design parameters'!$W$46:$W$60),0))))</f>
        <v>513.38805077483369</v>
      </c>
      <c r="H99" s="115">
        <f ca="1">IF($F99="Subscribers",G$13,IF($F99="BHE",SUMPRODUCT(G$19:G$33,'3.Network design parameters'!$W$46:$W$60),IF($F99="BHCA",SUMPRODUCT(G$39:G$53,'3.Network design parameters'!$W$46:$W$60),IF($F99="Mbps",SUMPRODUCT(G$59:G$73,'3.Network design parameters'!$W$46:$W$60),0))))</f>
        <v>523.6558117903304</v>
      </c>
      <c r="I99" s="115">
        <f ca="1">IF($F99="Subscribers",H$13,IF($F99="BHE",SUMPRODUCT(H$19:H$33,'3.Network design parameters'!$W$46:$W$60),IF($F99="BHCA",SUMPRODUCT(H$39:H$53,'3.Network design parameters'!$W$46:$W$60),IF($F99="Mbps",SUMPRODUCT(H$59:H$73,'3.Network design parameters'!$W$46:$W$60),0))))</f>
        <v>534.12892802613692</v>
      </c>
      <c r="J99" s="115">
        <f ca="1">IF($F99="Subscribers",I$13,IF($F99="BHE",SUMPRODUCT(I$19:I$33,'3.Network design parameters'!$W$46:$W$60),IF($F99="BHCA",SUMPRODUCT(I$39:I$53,'3.Network design parameters'!$W$46:$W$60),IF($F99="Mbps",SUMPRODUCT(I$59:I$73,'3.Network design parameters'!$W$46:$W$60),0))))</f>
        <v>544.81150658665979</v>
      </c>
      <c r="K99" s="115">
        <f ca="1">IF($F99="Subscribers",J$13,IF($F99="BHE",SUMPRODUCT(J$19:J$33,'3.Network design parameters'!$W$46:$W$60),IF($F99="BHCA",SUMPRODUCT(J$39:J$53,'3.Network design parameters'!$W$46:$W$60),IF($F99="Mbps",SUMPRODUCT(J$59:J$73,'3.Network design parameters'!$W$46:$W$60),0))))</f>
        <v>555.70773671839299</v>
      </c>
      <c r="L99" s="115">
        <f ca="1">IF($F99="Subscribers",K$13,IF($F99="BHE",SUMPRODUCT(K$19:K$33,'3.Network design parameters'!$W$46:$W$60),IF($F99="BHCA",SUMPRODUCT(K$39:K$53,'3.Network design parameters'!$W$46:$W$60),IF($F99="Mbps",SUMPRODUCT(K$59:K$73,'3.Network design parameters'!$W$46:$W$60),0))))</f>
        <v>566.82189145276072</v>
      </c>
      <c r="M99" s="85"/>
      <c r="N99" s="332">
        <f t="shared" ca="1" si="1"/>
        <v>2.0000000000000018E-2</v>
      </c>
      <c r="O99" s="332">
        <f t="shared" ca="1" si="2"/>
        <v>1.9999999999999796E-2</v>
      </c>
      <c r="P99" s="332">
        <f t="shared" ca="1" si="3"/>
        <v>2.000000000000024E-2</v>
      </c>
      <c r="Q99" s="332">
        <f t="shared" ca="1" si="4"/>
        <v>2.0000000000000018E-2</v>
      </c>
      <c r="R99" s="332">
        <f t="shared" ca="1" si="5"/>
        <v>1.9999999999999796E-2</v>
      </c>
      <c r="S99" s="116">
        <f t="shared" ca="1" si="6"/>
        <v>1.9999999999999796E-2</v>
      </c>
    </row>
    <row r="100" spans="3:19">
      <c r="C100" s="489" t="str">
        <f ca="1">'C. Masterfiles'!C32</f>
        <v>N20</v>
      </c>
      <c r="D100" s="489" t="str">
        <f ca="1">'C. Masterfiles'!D32</f>
        <v>Interconnect gateway - controller</v>
      </c>
      <c r="E100" s="242" t="str">
        <f ca="1">'C. Masterfiles'!E32</f>
        <v>ICGW-CONTROL</v>
      </c>
      <c r="F100" s="242" t="str">
        <f ca="1">'C. Masterfiles'!F32</f>
        <v>Mbps</v>
      </c>
      <c r="G100" s="115">
        <f ca="1">IF($F100="Subscribers",F$13,IF($F100="BHE",SUMPRODUCT(F$19:F$33,'3.Network design parameters'!$X$46:$X$60),IF($F100="BHCA",SUMPRODUCT(F$39:F$53,'3.Network design parameters'!$X$46:$X$60),IF($F100="Mbps",SUMPRODUCT(F$59:F$73,'3.Network design parameters'!$X$46:$X$60),0))))</f>
        <v>513.38805077483369</v>
      </c>
      <c r="H100" s="115">
        <f ca="1">IF($F100="Subscribers",G$13,IF($F100="BHE",SUMPRODUCT(G$19:G$33,'3.Network design parameters'!$X$46:$X$60),IF($F100="BHCA",SUMPRODUCT(G$39:G$53,'3.Network design parameters'!$X$46:$X$60),IF($F100="Mbps",SUMPRODUCT(G$59:G$73,'3.Network design parameters'!$X$46:$X$60),0))))</f>
        <v>523.6558117903304</v>
      </c>
      <c r="I100" s="115">
        <f ca="1">IF($F100="Subscribers",H$13,IF($F100="BHE",SUMPRODUCT(H$19:H$33,'3.Network design parameters'!$X$46:$X$60),IF($F100="BHCA",SUMPRODUCT(H$39:H$53,'3.Network design parameters'!$X$46:$X$60),IF($F100="Mbps",SUMPRODUCT(H$59:H$73,'3.Network design parameters'!$X$46:$X$60),0))))</f>
        <v>534.12892802613692</v>
      </c>
      <c r="J100" s="115">
        <f ca="1">IF($F100="Subscribers",I$13,IF($F100="BHE",SUMPRODUCT(I$19:I$33,'3.Network design parameters'!$X$46:$X$60),IF($F100="BHCA",SUMPRODUCT(I$39:I$53,'3.Network design parameters'!$X$46:$X$60),IF($F100="Mbps",SUMPRODUCT(I$59:I$73,'3.Network design parameters'!$X$46:$X$60),0))))</f>
        <v>544.81150658665979</v>
      </c>
      <c r="K100" s="115">
        <f ca="1">IF($F100="Subscribers",J$13,IF($F100="BHE",SUMPRODUCT(J$19:J$33,'3.Network design parameters'!$X$46:$X$60),IF($F100="BHCA",SUMPRODUCT(J$39:J$53,'3.Network design parameters'!$X$46:$X$60),IF($F100="Mbps",SUMPRODUCT(J$59:J$73,'3.Network design parameters'!$X$46:$X$60),0))))</f>
        <v>555.70773671839299</v>
      </c>
      <c r="L100" s="115">
        <f ca="1">IF($F100="Subscribers",K$13,IF($F100="BHE",SUMPRODUCT(K$19:K$33,'3.Network design parameters'!$X$46:$X$60),IF($F100="BHCA",SUMPRODUCT(K$39:K$53,'3.Network design parameters'!$X$46:$X$60),IF($F100="Mbps",SUMPRODUCT(K$59:K$73,'3.Network design parameters'!$X$46:$X$60),0))))</f>
        <v>566.82189145276072</v>
      </c>
      <c r="M100" s="85"/>
      <c r="N100" s="332">
        <f t="shared" ca="1" si="1"/>
        <v>2.0000000000000018E-2</v>
      </c>
      <c r="O100" s="332">
        <f t="shared" ca="1" si="2"/>
        <v>1.9999999999999796E-2</v>
      </c>
      <c r="P100" s="332">
        <f t="shared" ca="1" si="3"/>
        <v>2.000000000000024E-2</v>
      </c>
      <c r="Q100" s="332">
        <f t="shared" ca="1" si="4"/>
        <v>2.0000000000000018E-2</v>
      </c>
      <c r="R100" s="332">
        <f t="shared" ca="1" si="5"/>
        <v>1.9999999999999796E-2</v>
      </c>
      <c r="S100" s="116">
        <f t="shared" ca="1" si="6"/>
        <v>1.9999999999999796E-2</v>
      </c>
    </row>
    <row r="101" spans="3:19">
      <c r="C101" s="489" t="str">
        <f ca="1">'C. Masterfiles'!C33</f>
        <v>N21</v>
      </c>
      <c r="D101" s="489" t="str">
        <f ca="1">'C. Masterfiles'!D33</f>
        <v>Interconnect gateway - 1GE module (to CORE)</v>
      </c>
      <c r="E101" s="242" t="str">
        <f ca="1">'C. Masterfiles'!E33</f>
        <v>ICGW-1GE-CORE</v>
      </c>
      <c r="F101" s="242" t="str">
        <f ca="1">'C. Masterfiles'!F33</f>
        <v>Mbps</v>
      </c>
      <c r="G101" s="115">
        <f ca="1">IF($F101="Subscribers",F$13,IF($F101="BHE",SUMPRODUCT(F$19:F$33,'3.Network design parameters'!$Y$46:$Y$60),IF($F101="BHCA",SUMPRODUCT(F$39:F$53,'3.Network design parameters'!$Y$46:$Y$60),IF($F101="Mbps",SUMPRODUCT(F$59:F$73,'3.Network design parameters'!$Y$46:$Y$60),0))))</f>
        <v>513.38805077483369</v>
      </c>
      <c r="H101" s="115">
        <f ca="1">IF($F101="Subscribers",G$13,IF($F101="BHE",SUMPRODUCT(G$19:G$33,'3.Network design parameters'!$Y$46:$Y$60),IF($F101="BHCA",SUMPRODUCT(G$39:G$53,'3.Network design parameters'!$Y$46:$Y$60),IF($F101="Mbps",SUMPRODUCT(G$59:G$73,'3.Network design parameters'!$Y$46:$Y$60),0))))</f>
        <v>523.6558117903304</v>
      </c>
      <c r="I101" s="115">
        <f ca="1">IF($F101="Subscribers",H$13,IF($F101="BHE",SUMPRODUCT(H$19:H$33,'3.Network design parameters'!$Y$46:$Y$60),IF($F101="BHCA",SUMPRODUCT(H$39:H$53,'3.Network design parameters'!$Y$46:$Y$60),IF($F101="Mbps",SUMPRODUCT(H$59:H$73,'3.Network design parameters'!$Y$46:$Y$60),0))))</f>
        <v>534.12892802613692</v>
      </c>
      <c r="J101" s="115">
        <f ca="1">IF($F101="Subscribers",I$13,IF($F101="BHE",SUMPRODUCT(I$19:I$33,'3.Network design parameters'!$Y$46:$Y$60),IF($F101="BHCA",SUMPRODUCT(I$39:I$53,'3.Network design parameters'!$Y$46:$Y$60),IF($F101="Mbps",SUMPRODUCT(I$59:I$73,'3.Network design parameters'!$Y$46:$Y$60),0))))</f>
        <v>544.81150658665979</v>
      </c>
      <c r="K101" s="115">
        <f ca="1">IF($F101="Subscribers",J$13,IF($F101="BHE",SUMPRODUCT(J$19:J$33,'3.Network design parameters'!$Y$46:$Y$60),IF($F101="BHCA",SUMPRODUCT(J$39:J$53,'3.Network design parameters'!$Y$46:$Y$60),IF($F101="Mbps",SUMPRODUCT(J$59:J$73,'3.Network design parameters'!$Y$46:$Y$60),0))))</f>
        <v>555.70773671839299</v>
      </c>
      <c r="L101" s="115">
        <f ca="1">IF($F101="Subscribers",K$13,IF($F101="BHE",SUMPRODUCT(K$19:K$33,'3.Network design parameters'!$Y$46:$Y$60),IF($F101="BHCA",SUMPRODUCT(K$39:K$53,'3.Network design parameters'!$Y$46:$Y$60),IF($F101="Mbps",SUMPRODUCT(K$59:K$73,'3.Network design parameters'!$Y$46:$Y$60),0))))</f>
        <v>566.82189145276072</v>
      </c>
      <c r="M101" s="85"/>
      <c r="N101" s="332">
        <f t="shared" ca="1" si="1"/>
        <v>2.0000000000000018E-2</v>
      </c>
      <c r="O101" s="332">
        <f t="shared" ca="1" si="2"/>
        <v>1.9999999999999796E-2</v>
      </c>
      <c r="P101" s="332">
        <f t="shared" ca="1" si="3"/>
        <v>2.000000000000024E-2</v>
      </c>
      <c r="Q101" s="332">
        <f t="shared" ca="1" si="4"/>
        <v>2.0000000000000018E-2</v>
      </c>
      <c r="R101" s="332">
        <f t="shared" ca="1" si="5"/>
        <v>1.9999999999999796E-2</v>
      </c>
      <c r="S101" s="116">
        <f t="shared" ca="1" si="6"/>
        <v>1.9999999999999796E-2</v>
      </c>
    </row>
    <row r="102" spans="3:19">
      <c r="C102" s="489" t="str">
        <f ca="1">'C. Masterfiles'!C34</f>
        <v>N22</v>
      </c>
      <c r="D102" s="489" t="str">
        <f ca="1">'C. Masterfiles'!D34</f>
        <v>Interconnect gateway - TDM module (to OLO)</v>
      </c>
      <c r="E102" s="242" t="str">
        <f ca="1">'C. Masterfiles'!E34</f>
        <v>ICGW-TDM-OLO</v>
      </c>
      <c r="F102" s="242" t="str">
        <f ca="1">'C. Masterfiles'!F34</f>
        <v>Mbps</v>
      </c>
      <c r="G102" s="115">
        <f ca="1">IF($F102="Subscribers",F$13,IF($F102="BHE",SUMPRODUCT(F$19:F$33,'3.Network design parameters'!$Z$46:$Z$60),IF($F102="BHCA",SUMPRODUCT(F$39:F$53,'3.Network design parameters'!$Z$46:$Z$60),IF($F102="Mbps",SUMPRODUCT(F$59:F$73,'3.Network design parameters'!$Z$46:$Z$60),0))))</f>
        <v>513.38805077483369</v>
      </c>
      <c r="H102" s="115">
        <f ca="1">IF($F102="Subscribers",G$13,IF($F102="BHE",SUMPRODUCT(G$19:G$33,'3.Network design parameters'!$Z$46:$Z$60),IF($F102="BHCA",SUMPRODUCT(G$39:G$53,'3.Network design parameters'!$Z$46:$Z$60),IF($F102="Mbps",SUMPRODUCT(G$59:G$73,'3.Network design parameters'!$Z$46:$Z$60),0))))</f>
        <v>523.6558117903304</v>
      </c>
      <c r="I102" s="115">
        <f ca="1">IF($F102="Subscribers",H$13,IF($F102="BHE",SUMPRODUCT(H$19:H$33,'3.Network design parameters'!$Z$46:$Z$60),IF($F102="BHCA",SUMPRODUCT(H$39:H$53,'3.Network design parameters'!$Z$46:$Z$60),IF($F102="Mbps",SUMPRODUCT(H$59:H$73,'3.Network design parameters'!$Z$46:$Z$60),0))))</f>
        <v>534.12892802613692</v>
      </c>
      <c r="J102" s="115">
        <f ca="1">IF($F102="Subscribers",I$13,IF($F102="BHE",SUMPRODUCT(I$19:I$33,'3.Network design parameters'!$Z$46:$Z$60),IF($F102="BHCA",SUMPRODUCT(I$39:I$53,'3.Network design parameters'!$Z$46:$Z$60),IF($F102="Mbps",SUMPRODUCT(I$59:I$73,'3.Network design parameters'!$Z$46:$Z$60),0))))</f>
        <v>544.81150658665979</v>
      </c>
      <c r="K102" s="115">
        <f ca="1">IF($F102="Subscribers",J$13,IF($F102="BHE",SUMPRODUCT(J$19:J$33,'3.Network design parameters'!$Z$46:$Z$60),IF($F102="BHCA",SUMPRODUCT(J$39:J$53,'3.Network design parameters'!$Z$46:$Z$60),IF($F102="Mbps",SUMPRODUCT(J$59:J$73,'3.Network design parameters'!$Z$46:$Z$60),0))))</f>
        <v>555.70773671839299</v>
      </c>
      <c r="L102" s="115">
        <f ca="1">IF($F102="Subscribers",K$13,IF($F102="BHE",SUMPRODUCT(K$19:K$33,'3.Network design parameters'!$Z$46:$Z$60),IF($F102="BHCA",SUMPRODUCT(K$39:K$53,'3.Network design parameters'!$Z$46:$Z$60),IF($F102="Mbps",SUMPRODUCT(K$59:K$73,'3.Network design parameters'!$Z$46:$Z$60),0))))</f>
        <v>566.82189145276072</v>
      </c>
      <c r="M102" s="85"/>
      <c r="N102" s="332">
        <f t="shared" ca="1" si="1"/>
        <v>2.0000000000000018E-2</v>
      </c>
      <c r="O102" s="332">
        <f t="shared" ca="1" si="2"/>
        <v>1.9999999999999796E-2</v>
      </c>
      <c r="P102" s="332">
        <f t="shared" ca="1" si="3"/>
        <v>2.000000000000024E-2</v>
      </c>
      <c r="Q102" s="332">
        <f t="shared" ca="1" si="4"/>
        <v>2.0000000000000018E-2</v>
      </c>
      <c r="R102" s="332">
        <f t="shared" ca="1" si="5"/>
        <v>1.9999999999999796E-2</v>
      </c>
      <c r="S102" s="116">
        <f t="shared" ca="1" si="6"/>
        <v>1.9999999999999796E-2</v>
      </c>
    </row>
    <row r="103" spans="3:19">
      <c r="C103" s="489" t="str">
        <f ca="1">'C. Masterfiles'!C35</f>
        <v>N23</v>
      </c>
      <c r="D103" s="489" t="str">
        <f ca="1">'C. Masterfiles'!D35</f>
        <v xml:space="preserve">International gateway - common equipment </v>
      </c>
      <c r="E103" s="242" t="str">
        <f ca="1">'C. Masterfiles'!E35</f>
        <v>INTGW-CMN</v>
      </c>
      <c r="F103" s="242" t="str">
        <f ca="1">'C. Masterfiles'!F35</f>
        <v>Mbps</v>
      </c>
      <c r="G103" s="115">
        <f ca="1">IF($F103="Subscribers",F$13,IF($F103="BHE",SUMPRODUCT(F$19:F$33,'3.Network design parameters'!$AA$46:$AA$60),IF($F103="BHCA",SUMPRODUCT(F$39:F$53,'3.Network design parameters'!$AA$46:$AA$60),IF($F103="Mbps",SUMPRODUCT(F$59:F$73,'3.Network design parameters'!$AA$46:$AA$60),0))))</f>
        <v>128.76665508175742</v>
      </c>
      <c r="H103" s="115">
        <f ca="1">IF($F103="Subscribers",G$13,IF($F103="BHE",SUMPRODUCT(G$19:G$33,'3.Network design parameters'!$AA$46:$AA$60),IF($F103="BHCA",SUMPRODUCT(G$39:G$53,'3.Network design parameters'!$AA$46:$AA$60),IF($F103="Mbps",SUMPRODUCT(G$59:G$73,'3.Network design parameters'!$AA$46:$AA$60),0))))</f>
        <v>131.34198818339257</v>
      </c>
      <c r="I103" s="115">
        <f ca="1">IF($F103="Subscribers",H$13,IF($F103="BHE",SUMPRODUCT(H$19:H$33,'3.Network design parameters'!$AA$46:$AA$60),IF($F103="BHCA",SUMPRODUCT(H$39:H$53,'3.Network design parameters'!$AA$46:$AA$60),IF($F103="Mbps",SUMPRODUCT(H$59:H$73,'3.Network design parameters'!$AA$46:$AA$60),0))))</f>
        <v>133.96882794706042</v>
      </c>
      <c r="J103" s="115">
        <f ca="1">IF($F103="Subscribers",I$13,IF($F103="BHE",SUMPRODUCT(I$19:I$33,'3.Network design parameters'!$AA$46:$AA$60),IF($F103="BHCA",SUMPRODUCT(I$39:I$53,'3.Network design parameters'!$AA$46:$AA$60),IF($F103="Mbps",SUMPRODUCT(I$59:I$73,'3.Network design parameters'!$AA$46:$AA$60),0))))</f>
        <v>136.64820450600163</v>
      </c>
      <c r="K103" s="115">
        <f ca="1">IF($F103="Subscribers",J$13,IF($F103="BHE",SUMPRODUCT(J$19:J$33,'3.Network design parameters'!$AA$46:$AA$60),IF($F103="BHCA",SUMPRODUCT(J$39:J$53,'3.Network design parameters'!$AA$46:$AA$60),IF($F103="Mbps",SUMPRODUCT(J$59:J$73,'3.Network design parameters'!$AA$46:$AA$60),0))))</f>
        <v>139.38116859612165</v>
      </c>
      <c r="L103" s="115">
        <f ca="1">IF($F103="Subscribers",K$13,IF($F103="BHE",SUMPRODUCT(K$19:K$33,'3.Network design parameters'!$AA$46:$AA$60),IF($F103="BHCA",SUMPRODUCT(K$39:K$53,'3.Network design parameters'!$AA$46:$AA$60),IF($F103="Mbps",SUMPRODUCT(K$59:K$73,'3.Network design parameters'!$AA$46:$AA$60),0))))</f>
        <v>142.1687919680441</v>
      </c>
      <c r="M103" s="85"/>
      <c r="N103" s="332">
        <f t="shared" ca="1" si="1"/>
        <v>2.0000000000000018E-2</v>
      </c>
      <c r="O103" s="332">
        <f t="shared" ca="1" si="2"/>
        <v>2.0000000000000018E-2</v>
      </c>
      <c r="P103" s="332">
        <f t="shared" ca="1" si="3"/>
        <v>2.0000000000000018E-2</v>
      </c>
      <c r="Q103" s="332">
        <f t="shared" ca="1" si="4"/>
        <v>2.0000000000000018E-2</v>
      </c>
      <c r="R103" s="332">
        <f t="shared" ca="1" si="5"/>
        <v>2.0000000000000018E-2</v>
      </c>
      <c r="S103" s="116">
        <f t="shared" ca="1" si="6"/>
        <v>2.0000000000000018E-2</v>
      </c>
    </row>
    <row r="104" spans="3:19">
      <c r="C104" s="489" t="str">
        <f ca="1">'C. Masterfiles'!C36</f>
        <v>N24</v>
      </c>
      <c r="D104" s="489" t="str">
        <f ca="1">'C. Masterfiles'!D36</f>
        <v>International gateway - controller</v>
      </c>
      <c r="E104" s="242" t="str">
        <f ca="1">'C. Masterfiles'!E36</f>
        <v>INTGW-CONTROL</v>
      </c>
      <c r="F104" s="242" t="str">
        <f ca="1">'C. Masterfiles'!F36</f>
        <v>Mbps</v>
      </c>
      <c r="G104" s="115">
        <f ca="1">IF($F104="Subscribers",F$13,IF($F104="BHE",SUMPRODUCT(F$19:F$33,'3.Network design parameters'!$AB$46:$AB$60),IF($F104="BHCA",SUMPRODUCT(F$39:F$53,'3.Network design parameters'!$AB$46:$AB$60),IF($F104="Mbps",SUMPRODUCT(F$59:F$73,'3.Network design parameters'!$AB$46:$AB$60),0))))</f>
        <v>128.76665508175742</v>
      </c>
      <c r="H104" s="115">
        <f ca="1">IF($F104="Subscribers",G$13,IF($F104="BHE",SUMPRODUCT(G$19:G$33,'3.Network design parameters'!$AB$46:$AB$60),IF($F104="BHCA",SUMPRODUCT(G$39:G$53,'3.Network design parameters'!$AB$46:$AB$60),IF($F104="Mbps",SUMPRODUCT(G$59:G$73,'3.Network design parameters'!$AB$46:$AB$60),0))))</f>
        <v>131.34198818339257</v>
      </c>
      <c r="I104" s="115">
        <f ca="1">IF($F104="Subscribers",H$13,IF($F104="BHE",SUMPRODUCT(H$19:H$33,'3.Network design parameters'!$AB$46:$AB$60),IF($F104="BHCA",SUMPRODUCT(H$39:H$53,'3.Network design parameters'!$AB$46:$AB$60),IF($F104="Mbps",SUMPRODUCT(H$59:H$73,'3.Network design parameters'!$AB$46:$AB$60),0))))</f>
        <v>133.96882794706042</v>
      </c>
      <c r="J104" s="115">
        <f ca="1">IF($F104="Subscribers",I$13,IF($F104="BHE",SUMPRODUCT(I$19:I$33,'3.Network design parameters'!$AB$46:$AB$60),IF($F104="BHCA",SUMPRODUCT(I$39:I$53,'3.Network design parameters'!$AB$46:$AB$60),IF($F104="Mbps",SUMPRODUCT(I$59:I$73,'3.Network design parameters'!$AB$46:$AB$60),0))))</f>
        <v>136.64820450600163</v>
      </c>
      <c r="K104" s="115">
        <f ca="1">IF($F104="Subscribers",J$13,IF($F104="BHE",SUMPRODUCT(J$19:J$33,'3.Network design parameters'!$AB$46:$AB$60),IF($F104="BHCA",SUMPRODUCT(J$39:J$53,'3.Network design parameters'!$AB$46:$AB$60),IF($F104="Mbps",SUMPRODUCT(J$59:J$73,'3.Network design parameters'!$AB$46:$AB$60),0))))</f>
        <v>139.38116859612165</v>
      </c>
      <c r="L104" s="115">
        <f ca="1">IF($F104="Subscribers",K$13,IF($F104="BHE",SUMPRODUCT(K$19:K$33,'3.Network design parameters'!$AB$46:$AB$60),IF($F104="BHCA",SUMPRODUCT(K$39:K$53,'3.Network design parameters'!$AB$46:$AB$60),IF($F104="Mbps",SUMPRODUCT(K$59:K$73,'3.Network design parameters'!$AB$46:$AB$60),0))))</f>
        <v>142.1687919680441</v>
      </c>
      <c r="M104" s="85"/>
      <c r="N104" s="332">
        <f t="shared" ca="1" si="1"/>
        <v>2.0000000000000018E-2</v>
      </c>
      <c r="O104" s="332">
        <f t="shared" ca="1" si="2"/>
        <v>2.0000000000000018E-2</v>
      </c>
      <c r="P104" s="332">
        <f t="shared" ca="1" si="3"/>
        <v>2.0000000000000018E-2</v>
      </c>
      <c r="Q104" s="332">
        <f t="shared" ca="1" si="4"/>
        <v>2.0000000000000018E-2</v>
      </c>
      <c r="R104" s="332">
        <f t="shared" ca="1" si="5"/>
        <v>2.0000000000000018E-2</v>
      </c>
      <c r="S104" s="116">
        <f t="shared" ca="1" si="6"/>
        <v>2.0000000000000018E-2</v>
      </c>
    </row>
    <row r="105" spans="3:19">
      <c r="C105" s="489" t="str">
        <f ca="1">'C. Masterfiles'!C37</f>
        <v>N25</v>
      </c>
      <c r="D105" s="489" t="str">
        <f ca="1">'C. Masterfiles'!D37</f>
        <v>International gateway - 1GE module (to CORE)</v>
      </c>
      <c r="E105" s="242" t="str">
        <f ca="1">'C. Masterfiles'!E37</f>
        <v>INTGW-1GE-CORE</v>
      </c>
      <c r="F105" s="242" t="str">
        <f ca="1">'C. Masterfiles'!F37</f>
        <v>Mbps</v>
      </c>
      <c r="G105" s="115">
        <f ca="1">IF($F105="Subscribers",F$13,IF($F105="BHE",SUMPRODUCT(F$19:F$33,'3.Network design parameters'!$AC$46:$AC$60),IF($F105="BHCA",SUMPRODUCT(F$39:F$53,'3.Network design parameters'!$AC$46:$AC$60),IF($F105="Mbps",SUMPRODUCT(F$59:F$73,'3.Network design parameters'!$AC$46:$AC$60),0))))</f>
        <v>128.76665508175742</v>
      </c>
      <c r="H105" s="115">
        <f ca="1">IF($F105="Subscribers",G$13,IF($F105="BHE",SUMPRODUCT(G$19:G$33,'3.Network design parameters'!$AC$46:$AC$60),IF($F105="BHCA",SUMPRODUCT(G$39:G$53,'3.Network design parameters'!$AC$46:$AC$60),IF($F105="Mbps",SUMPRODUCT(G$59:G$73,'3.Network design parameters'!$AC$46:$AC$60),0))))</f>
        <v>131.34198818339257</v>
      </c>
      <c r="I105" s="115">
        <f ca="1">IF($F105="Subscribers",H$13,IF($F105="BHE",SUMPRODUCT(H$19:H$33,'3.Network design parameters'!$AC$46:$AC$60),IF($F105="BHCA",SUMPRODUCT(H$39:H$53,'3.Network design parameters'!$AC$46:$AC$60),IF($F105="Mbps",SUMPRODUCT(H$59:H$73,'3.Network design parameters'!$AC$46:$AC$60),0))))</f>
        <v>133.96882794706042</v>
      </c>
      <c r="J105" s="115">
        <f ca="1">IF($F105="Subscribers",I$13,IF($F105="BHE",SUMPRODUCT(I$19:I$33,'3.Network design parameters'!$AC$46:$AC$60),IF($F105="BHCA",SUMPRODUCT(I$39:I$53,'3.Network design parameters'!$AC$46:$AC$60),IF($F105="Mbps",SUMPRODUCT(I$59:I$73,'3.Network design parameters'!$AC$46:$AC$60),0))))</f>
        <v>136.64820450600163</v>
      </c>
      <c r="K105" s="115">
        <f ca="1">IF($F105="Subscribers",J$13,IF($F105="BHE",SUMPRODUCT(J$19:J$33,'3.Network design parameters'!$AC$46:$AC$60),IF($F105="BHCA",SUMPRODUCT(J$39:J$53,'3.Network design parameters'!$AC$46:$AC$60),IF($F105="Mbps",SUMPRODUCT(J$59:J$73,'3.Network design parameters'!$AC$46:$AC$60),0))))</f>
        <v>139.38116859612165</v>
      </c>
      <c r="L105" s="115">
        <f ca="1">IF($F105="Subscribers",K$13,IF($F105="BHE",SUMPRODUCT(K$19:K$33,'3.Network design parameters'!$AC$46:$AC$60),IF($F105="BHCA",SUMPRODUCT(K$39:K$53,'3.Network design parameters'!$AC$46:$AC$60),IF($F105="Mbps",SUMPRODUCT(K$59:K$73,'3.Network design parameters'!$AC$46:$AC$60),0))))</f>
        <v>142.1687919680441</v>
      </c>
      <c r="M105" s="85"/>
      <c r="N105" s="332">
        <f t="shared" ca="1" si="1"/>
        <v>2.0000000000000018E-2</v>
      </c>
      <c r="O105" s="332">
        <f t="shared" ca="1" si="2"/>
        <v>2.0000000000000018E-2</v>
      </c>
      <c r="P105" s="332">
        <f t="shared" ca="1" si="3"/>
        <v>2.0000000000000018E-2</v>
      </c>
      <c r="Q105" s="332">
        <f t="shared" ca="1" si="4"/>
        <v>2.0000000000000018E-2</v>
      </c>
      <c r="R105" s="332">
        <f t="shared" ca="1" si="5"/>
        <v>2.0000000000000018E-2</v>
      </c>
      <c r="S105" s="116">
        <f t="shared" ca="1" si="6"/>
        <v>2.0000000000000018E-2</v>
      </c>
    </row>
    <row r="106" spans="3:19">
      <c r="C106" s="489" t="str">
        <f ca="1">'C. Masterfiles'!C38</f>
        <v>N26</v>
      </c>
      <c r="D106" s="489" t="str">
        <f ca="1">'C. Masterfiles'!D38</f>
        <v>International gateway - TDM module (to INT)</v>
      </c>
      <c r="E106" s="242" t="str">
        <f ca="1">'C. Masterfiles'!E38</f>
        <v>INTGW-TDM-INT</v>
      </c>
      <c r="F106" s="242" t="str">
        <f ca="1">'C. Masterfiles'!F38</f>
        <v>Mbps</v>
      </c>
      <c r="G106" s="115">
        <f ca="1">IF($F106="Subscribers",F$13,IF($F106="BHE",SUMPRODUCT(F$19:F$33,'3.Network design parameters'!$AD$46:$AD$60),IF($F106="BHCA",SUMPRODUCT(F$39:F$53,'3.Network design parameters'!$AD$46:$AD$60),IF($F106="Mbps",SUMPRODUCT(F$59:F$73,'3.Network design parameters'!$AD$46:$AD$60),0))))</f>
        <v>128.76665508175742</v>
      </c>
      <c r="H106" s="115">
        <f ca="1">IF($F106="Subscribers",G$13,IF($F106="BHE",SUMPRODUCT(G$19:G$33,'3.Network design parameters'!$AD$46:$AD$60),IF($F106="BHCA",SUMPRODUCT(G$39:G$53,'3.Network design parameters'!$AD$46:$AD$60),IF($F106="Mbps",SUMPRODUCT(G$59:G$73,'3.Network design parameters'!$AD$46:$AD$60),0))))</f>
        <v>131.34198818339257</v>
      </c>
      <c r="I106" s="115">
        <f ca="1">IF($F106="Subscribers",H$13,IF($F106="BHE",SUMPRODUCT(H$19:H$33,'3.Network design parameters'!$AD$46:$AD$60),IF($F106="BHCA",SUMPRODUCT(H$39:H$53,'3.Network design parameters'!$AD$46:$AD$60),IF($F106="Mbps",SUMPRODUCT(H$59:H$73,'3.Network design parameters'!$AD$46:$AD$60),0))))</f>
        <v>133.96882794706042</v>
      </c>
      <c r="J106" s="115">
        <f ca="1">IF($F106="Subscribers",I$13,IF($F106="BHE",SUMPRODUCT(I$19:I$33,'3.Network design parameters'!$AD$46:$AD$60),IF($F106="BHCA",SUMPRODUCT(I$39:I$53,'3.Network design parameters'!$AD$46:$AD$60),IF($F106="Mbps",SUMPRODUCT(I$59:I$73,'3.Network design parameters'!$AD$46:$AD$60),0))))</f>
        <v>136.64820450600163</v>
      </c>
      <c r="K106" s="115">
        <f ca="1">IF($F106="Subscribers",J$13,IF($F106="BHE",SUMPRODUCT(J$19:J$33,'3.Network design parameters'!$AD$46:$AD$60),IF($F106="BHCA",SUMPRODUCT(J$39:J$53,'3.Network design parameters'!$AD$46:$AD$60),IF($F106="Mbps",SUMPRODUCT(J$59:J$73,'3.Network design parameters'!$AD$46:$AD$60),0))))</f>
        <v>139.38116859612165</v>
      </c>
      <c r="L106" s="115">
        <f ca="1">IF($F106="Subscribers",K$13,IF($F106="BHE",SUMPRODUCT(K$19:K$33,'3.Network design parameters'!$AD$46:$AD$60),IF($F106="BHCA",SUMPRODUCT(K$39:K$53,'3.Network design parameters'!$AD$46:$AD$60),IF($F106="Mbps",SUMPRODUCT(K$59:K$73,'3.Network design parameters'!$AD$46:$AD$60),0))))</f>
        <v>142.1687919680441</v>
      </c>
      <c r="M106" s="85"/>
      <c r="N106" s="332">
        <f t="shared" ca="1" si="1"/>
        <v>2.0000000000000018E-2</v>
      </c>
      <c r="O106" s="332">
        <f t="shared" ca="1" si="2"/>
        <v>2.0000000000000018E-2</v>
      </c>
      <c r="P106" s="332">
        <f t="shared" ca="1" si="3"/>
        <v>2.0000000000000018E-2</v>
      </c>
      <c r="Q106" s="332">
        <f t="shared" ca="1" si="4"/>
        <v>2.0000000000000018E-2</v>
      </c>
      <c r="R106" s="332">
        <f t="shared" ca="1" si="5"/>
        <v>2.0000000000000018E-2</v>
      </c>
      <c r="S106" s="116">
        <f t="shared" ca="1" si="6"/>
        <v>2.0000000000000018E-2</v>
      </c>
    </row>
    <row r="107" spans="3:19">
      <c r="C107" s="489" t="str">
        <f ca="1">'C. Masterfiles'!C39</f>
        <v>N27</v>
      </c>
      <c r="D107" s="489" t="str">
        <f ca="1">'C. Masterfiles'!D39</f>
        <v>Signalling gateway - common equipment</v>
      </c>
      <c r="E107" s="242" t="str">
        <f ca="1">'C. Masterfiles'!E39</f>
        <v>SGW-CMN</v>
      </c>
      <c r="F107" s="242" t="str">
        <f ca="1">'C. Masterfiles'!F39</f>
        <v>BHE</v>
      </c>
      <c r="G107" s="115">
        <f ca="1">IF($F107="Subscribers",F$13,IF($F107="BHE",SUMPRODUCT(F$19:F$33,'3.Network design parameters'!$AE$46:$AE$60),IF($F107="BHCA",SUMPRODUCT(F$39:F$53,'3.Network design parameters'!$AE$46:$AE$60),IF($F107="Mbps",SUMPRODUCT(F$59:F$73,'3.Network design parameters'!$AE$46:$AE$60),0))))</f>
        <v>6104.3676830060595</v>
      </c>
      <c r="H107" s="115">
        <f ca="1">IF($F107="Subscribers",G$13,IF($F107="BHE",SUMPRODUCT(G$19:G$33,'3.Network design parameters'!$AE$46:$AE$60),IF($F107="BHCA",SUMPRODUCT(G$39:G$53,'3.Network design parameters'!$AE$46:$AE$60),IF($F107="Mbps",SUMPRODUCT(G$59:G$73,'3.Network design parameters'!$AE$46:$AE$60),0))))</f>
        <v>6226.4550366661815</v>
      </c>
      <c r="I107" s="115">
        <f ca="1">IF($F107="Subscribers",H$13,IF($F107="BHE",SUMPRODUCT(H$19:H$33,'3.Network design parameters'!$AE$46:$AE$60),IF($F107="BHCA",SUMPRODUCT(H$39:H$53,'3.Network design parameters'!$AE$46:$AE$60),IF($F107="Mbps",SUMPRODUCT(H$59:H$73,'3.Network design parameters'!$AE$46:$AE$60),0))))</f>
        <v>6350.9841373995041</v>
      </c>
      <c r="J107" s="115">
        <f ca="1">IF($F107="Subscribers",I$13,IF($F107="BHE",SUMPRODUCT(I$19:I$33,'3.Network design parameters'!$AE$46:$AE$60),IF($F107="BHCA",SUMPRODUCT(I$39:I$53,'3.Network design parameters'!$AE$46:$AE$60),IF($F107="Mbps",SUMPRODUCT(I$59:I$73,'3.Network design parameters'!$AE$46:$AE$60),0))))</f>
        <v>6478.0038201474963</v>
      </c>
      <c r="K107" s="115">
        <f ca="1">IF($F107="Subscribers",J$13,IF($F107="BHE",SUMPRODUCT(J$19:J$33,'3.Network design parameters'!$AE$46:$AE$60),IF($F107="BHCA",SUMPRODUCT(J$39:J$53,'3.Network design parameters'!$AE$46:$AE$60),IF($F107="Mbps",SUMPRODUCT(J$59:J$73,'3.Network design parameters'!$AE$46:$AE$60),0))))</f>
        <v>6607.5638965504459</v>
      </c>
      <c r="L107" s="115">
        <f ca="1">IF($F107="Subscribers",K$13,IF($F107="BHE",SUMPRODUCT(K$19:K$33,'3.Network design parameters'!$AE$46:$AE$60),IF($F107="BHCA",SUMPRODUCT(K$39:K$53,'3.Network design parameters'!$AE$46:$AE$60),IF($F107="Mbps",SUMPRODUCT(K$59:K$73,'3.Network design parameters'!$AE$46:$AE$60),0))))</f>
        <v>6739.7151744814546</v>
      </c>
      <c r="M107" s="85"/>
      <c r="N107" s="332">
        <f t="shared" ca="1" si="1"/>
        <v>2.000000000000024E-2</v>
      </c>
      <c r="O107" s="332">
        <f t="shared" ca="1" si="2"/>
        <v>1.9999999999999796E-2</v>
      </c>
      <c r="P107" s="332">
        <f t="shared" ca="1" si="3"/>
        <v>2.000000000000024E-2</v>
      </c>
      <c r="Q107" s="332">
        <f t="shared" ca="1" si="4"/>
        <v>2.0000000000000018E-2</v>
      </c>
      <c r="R107" s="332">
        <f t="shared" ca="1" si="5"/>
        <v>2.0000000000000018E-2</v>
      </c>
      <c r="S107" s="116">
        <f t="shared" ca="1" si="6"/>
        <v>2.0000000000000018E-2</v>
      </c>
    </row>
    <row r="108" spans="3:19">
      <c r="C108" s="489" t="str">
        <f ca="1">'C. Masterfiles'!C40</f>
        <v>N28</v>
      </c>
      <c r="D108" s="489" t="str">
        <f ca="1">'C. Masterfiles'!D40</f>
        <v>Signalling gateway - controller</v>
      </c>
      <c r="E108" s="242" t="str">
        <f ca="1">'C. Masterfiles'!E40</f>
        <v>SGW-CONTROL</v>
      </c>
      <c r="F108" s="242" t="str">
        <f ca="1">'C. Masterfiles'!F40</f>
        <v>BHE</v>
      </c>
      <c r="G108" s="115">
        <f ca="1">IF($F108="Subscribers",F$13,IF($F108="BHE",SUMPRODUCT(F$19:F$33,'3.Network design parameters'!$AF$46:$AF$60),IF($F108="BHCA",SUMPRODUCT(F$39:F$53,'3.Network design parameters'!$AF$46:$AF$60),IF($F108="Mbps",SUMPRODUCT(F$59:F$73,'3.Network design parameters'!$AF$46:$AF$60),0))))</f>
        <v>6104.3676830060595</v>
      </c>
      <c r="H108" s="115">
        <f ca="1">IF($F108="Subscribers",G$13,IF($F108="BHE",SUMPRODUCT(G$19:G$33,'3.Network design parameters'!$AF$46:$AF$60),IF($F108="BHCA",SUMPRODUCT(G$39:G$53,'3.Network design parameters'!$AF$46:$AF$60),IF($F108="Mbps",SUMPRODUCT(G$59:G$73,'3.Network design parameters'!$AF$46:$AF$60),0))))</f>
        <v>6226.4550366661815</v>
      </c>
      <c r="I108" s="115">
        <f ca="1">IF($F108="Subscribers",H$13,IF($F108="BHE",SUMPRODUCT(H$19:H$33,'3.Network design parameters'!$AF$46:$AF$60),IF($F108="BHCA",SUMPRODUCT(H$39:H$53,'3.Network design parameters'!$AF$46:$AF$60),IF($F108="Mbps",SUMPRODUCT(H$59:H$73,'3.Network design parameters'!$AF$46:$AF$60),0))))</f>
        <v>6350.9841373995041</v>
      </c>
      <c r="J108" s="115">
        <f ca="1">IF($F108="Subscribers",I$13,IF($F108="BHE",SUMPRODUCT(I$19:I$33,'3.Network design parameters'!$AF$46:$AF$60),IF($F108="BHCA",SUMPRODUCT(I$39:I$53,'3.Network design parameters'!$AF$46:$AF$60),IF($F108="Mbps",SUMPRODUCT(I$59:I$73,'3.Network design parameters'!$AF$46:$AF$60),0))))</f>
        <v>6478.0038201474963</v>
      </c>
      <c r="K108" s="115">
        <f ca="1">IF($F108="Subscribers",J$13,IF($F108="BHE",SUMPRODUCT(J$19:J$33,'3.Network design parameters'!$AF$46:$AF$60),IF($F108="BHCA",SUMPRODUCT(J$39:J$53,'3.Network design parameters'!$AF$46:$AF$60),IF($F108="Mbps",SUMPRODUCT(J$59:J$73,'3.Network design parameters'!$AF$46:$AF$60),0))))</f>
        <v>6607.5638965504459</v>
      </c>
      <c r="L108" s="115">
        <f ca="1">IF($F108="Subscribers",K$13,IF($F108="BHE",SUMPRODUCT(K$19:K$33,'3.Network design parameters'!$AF$46:$AF$60),IF($F108="BHCA",SUMPRODUCT(K$39:K$53,'3.Network design parameters'!$AF$46:$AF$60),IF($F108="Mbps",SUMPRODUCT(K$59:K$73,'3.Network design parameters'!$AF$46:$AF$60),0))))</f>
        <v>6739.7151744814546</v>
      </c>
      <c r="M108" s="85"/>
      <c r="N108" s="332">
        <f t="shared" ca="1" si="1"/>
        <v>2.000000000000024E-2</v>
      </c>
      <c r="O108" s="332">
        <f t="shared" ca="1" si="2"/>
        <v>1.9999999999999796E-2</v>
      </c>
      <c r="P108" s="332">
        <f t="shared" ca="1" si="3"/>
        <v>2.000000000000024E-2</v>
      </c>
      <c r="Q108" s="332">
        <f t="shared" ca="1" si="4"/>
        <v>2.0000000000000018E-2</v>
      </c>
      <c r="R108" s="332">
        <f t="shared" ca="1" si="5"/>
        <v>2.0000000000000018E-2</v>
      </c>
      <c r="S108" s="116">
        <f t="shared" ca="1" si="6"/>
        <v>2.0000000000000018E-2</v>
      </c>
    </row>
    <row r="109" spans="3:19">
      <c r="C109" s="489" t="str">
        <f ca="1">'C. Masterfiles'!C41</f>
        <v>N29</v>
      </c>
      <c r="D109" s="489" t="str">
        <f ca="1">'C. Masterfiles'!D41</f>
        <v>Signalling gateway - CCS7 to SIGTRAN to the core</v>
      </c>
      <c r="E109" s="242" t="str">
        <f ca="1">'C. Masterfiles'!E41</f>
        <v>SGW-SIGTRAN</v>
      </c>
      <c r="F109" s="242" t="str">
        <f ca="1">'C. Masterfiles'!F41</f>
        <v>BHE</v>
      </c>
      <c r="G109" s="115">
        <f ca="1">IF($F109="Subscribers",F$13,IF($F109="BHE",SUMPRODUCT(F$19:F$33,'3.Network design parameters'!$AG$46:$AG$60),IF($F109="BHCA",SUMPRODUCT(F$39:F$53,'3.Network design parameters'!$AG$46:$AG$60),IF($F109="Mbps",SUMPRODUCT(F$59:F$73,'3.Network design parameters'!$AG$46:$AG$60),0))))</f>
        <v>6104.3676830060595</v>
      </c>
      <c r="H109" s="115">
        <f ca="1">IF($F109="Subscribers",G$13,IF($F109="BHE",SUMPRODUCT(G$19:G$33,'3.Network design parameters'!$AG$46:$AG$60),IF($F109="BHCA",SUMPRODUCT(G$39:G$53,'3.Network design parameters'!$AG$46:$AG$60),IF($F109="Mbps",SUMPRODUCT(G$59:G$73,'3.Network design parameters'!$AG$46:$AG$60),0))))</f>
        <v>6226.4550366661815</v>
      </c>
      <c r="I109" s="115">
        <f ca="1">IF($F109="Subscribers",H$13,IF($F109="BHE",SUMPRODUCT(H$19:H$33,'3.Network design parameters'!$AG$46:$AG$60),IF($F109="BHCA",SUMPRODUCT(H$39:H$53,'3.Network design parameters'!$AG$46:$AG$60),IF($F109="Mbps",SUMPRODUCT(H$59:H$73,'3.Network design parameters'!$AG$46:$AG$60),0))))</f>
        <v>6350.9841373995041</v>
      </c>
      <c r="J109" s="115">
        <f ca="1">IF($F109="Subscribers",I$13,IF($F109="BHE",SUMPRODUCT(I$19:I$33,'3.Network design parameters'!$AG$46:$AG$60),IF($F109="BHCA",SUMPRODUCT(I$39:I$53,'3.Network design parameters'!$AG$46:$AG$60),IF($F109="Mbps",SUMPRODUCT(I$59:I$73,'3.Network design parameters'!$AG$46:$AG$60),0))))</f>
        <v>6478.0038201474963</v>
      </c>
      <c r="K109" s="115">
        <f ca="1">IF($F109="Subscribers",J$13,IF($F109="BHE",SUMPRODUCT(J$19:J$33,'3.Network design parameters'!$AG$46:$AG$60),IF($F109="BHCA",SUMPRODUCT(J$39:J$53,'3.Network design parameters'!$AG$46:$AG$60),IF($F109="Mbps",SUMPRODUCT(J$59:J$73,'3.Network design parameters'!$AG$46:$AG$60),0))))</f>
        <v>6607.5638965504459</v>
      </c>
      <c r="L109" s="115">
        <f ca="1">IF($F109="Subscribers",K$13,IF($F109="BHE",SUMPRODUCT(K$19:K$33,'3.Network design parameters'!$AG$46:$AG$60),IF($F109="BHCA",SUMPRODUCT(K$39:K$53,'3.Network design parameters'!$AG$46:$AG$60),IF($F109="Mbps",SUMPRODUCT(K$59:K$73,'3.Network design parameters'!$AG$46:$AG$60),0))))</f>
        <v>6739.7151744814546</v>
      </c>
      <c r="M109" s="85"/>
      <c r="N109" s="332">
        <f t="shared" ca="1" si="1"/>
        <v>2.000000000000024E-2</v>
      </c>
      <c r="O109" s="332">
        <f t="shared" ca="1" si="2"/>
        <v>1.9999999999999796E-2</v>
      </c>
      <c r="P109" s="332">
        <f t="shared" ca="1" si="3"/>
        <v>2.000000000000024E-2</v>
      </c>
      <c r="Q109" s="332">
        <f t="shared" ca="1" si="4"/>
        <v>2.0000000000000018E-2</v>
      </c>
      <c r="R109" s="332">
        <f t="shared" ca="1" si="5"/>
        <v>2.0000000000000018E-2</v>
      </c>
      <c r="S109" s="116">
        <f t="shared" ca="1" si="6"/>
        <v>2.0000000000000018E-2</v>
      </c>
    </row>
    <row r="110" spans="3:19">
      <c r="C110" s="489" t="str">
        <f ca="1">'C. Masterfiles'!C42</f>
        <v>N30</v>
      </c>
      <c r="D110" s="489" t="str">
        <f ca="1">'C. Masterfiles'!D42</f>
        <v>Network management system</v>
      </c>
      <c r="E110" s="242" t="str">
        <f ca="1">'C. Masterfiles'!E42</f>
        <v>NMS</v>
      </c>
      <c r="F110" s="242" t="str">
        <f ca="1">'C. Masterfiles'!F42</f>
        <v>Subscribers</v>
      </c>
      <c r="G110" s="115">
        <f ca="1">IF($F110="Subscribers",F$13,IF($F110="BHE",SUMPRODUCT(F$19:F$33,'3.Network design parameters'!$AH$46:$AH$60),IF($F110="BHCA",SUMPRODUCT(F$39:F$53,'3.Network design parameters'!$AH$46:$AH$60),IF($F110="Mbps",SUMPRODUCT(F$59:F$73,'3.Network design parameters'!$AH$46:$AH$60),0))))</f>
        <v>1537500</v>
      </c>
      <c r="H110" s="115">
        <f ca="1">IF($F110="Subscribers",G$13,IF($F110="BHE",SUMPRODUCT(G$19:G$33,'3.Network design parameters'!$AH$46:$AH$60),IF($F110="BHCA",SUMPRODUCT(G$39:G$53,'3.Network design parameters'!$AH$46:$AH$60),IF($F110="Mbps",SUMPRODUCT(G$59:G$73,'3.Network design parameters'!$AH$46:$AH$60),0))))</f>
        <v>1568250</v>
      </c>
      <c r="I110" s="115">
        <f ca="1">IF($F110="Subscribers",H$13,IF($F110="BHE",SUMPRODUCT(H$19:H$33,'3.Network design parameters'!$AH$46:$AH$60),IF($F110="BHCA",SUMPRODUCT(H$39:H$53,'3.Network design parameters'!$AH$46:$AH$60),IF($F110="Mbps",SUMPRODUCT(H$59:H$73,'3.Network design parameters'!$AH$46:$AH$60),0))))</f>
        <v>1599615</v>
      </c>
      <c r="J110" s="115">
        <f ca="1">IF($F110="Subscribers",I$13,IF($F110="BHE",SUMPRODUCT(I$19:I$33,'3.Network design parameters'!$AH$46:$AH$60),IF($F110="BHCA",SUMPRODUCT(I$39:I$53,'3.Network design parameters'!$AH$46:$AH$60),IF($F110="Mbps",SUMPRODUCT(I$59:I$73,'3.Network design parameters'!$AH$46:$AH$60),0))))</f>
        <v>1631606</v>
      </c>
      <c r="K110" s="115">
        <f ca="1">IF($F110="Subscribers",J$13,IF($F110="BHE",SUMPRODUCT(J$19:J$33,'3.Network design parameters'!$AH$46:$AH$60),IF($F110="BHCA",SUMPRODUCT(J$39:J$53,'3.Network design parameters'!$AH$46:$AH$60),IF($F110="Mbps",SUMPRODUCT(J$59:J$73,'3.Network design parameters'!$AH$46:$AH$60),0))))</f>
        <v>1664240</v>
      </c>
      <c r="L110" s="115">
        <f ca="1">IF($F110="Subscribers",K$13,IF($F110="BHE",SUMPRODUCT(K$19:K$33,'3.Network design parameters'!$AH$46:$AH$60),IF($F110="BHCA",SUMPRODUCT(K$39:K$53,'3.Network design parameters'!$AH$46:$AH$60),IF($F110="Mbps",SUMPRODUCT(K$59:K$73,'3.Network design parameters'!$AH$46:$AH$60),0))))</f>
        <v>1697524</v>
      </c>
      <c r="M110" s="85"/>
      <c r="N110" s="332">
        <f t="shared" ca="1" si="1"/>
        <v>2.0000000000000018E-2</v>
      </c>
      <c r="O110" s="332">
        <f t="shared" ca="1" si="2"/>
        <v>2.0000000000000018E-2</v>
      </c>
      <c r="P110" s="332">
        <f t="shared" ca="1" si="3"/>
        <v>1.9999187304445165E-2</v>
      </c>
      <c r="Q110" s="332">
        <f t="shared" ca="1" si="4"/>
        <v>2.0001152238959596E-2</v>
      </c>
      <c r="R110" s="332">
        <f t="shared" ca="1" si="5"/>
        <v>1.9999519300101021E-2</v>
      </c>
      <c r="S110" s="116">
        <f t="shared" ca="1" si="6"/>
        <v>1.9999519300101021E-2</v>
      </c>
    </row>
    <row r="111" spans="3:19">
      <c r="C111" s="489" t="str">
        <f ca="1">'C. Masterfiles'!C43</f>
        <v>N31</v>
      </c>
      <c r="D111" s="489" t="str">
        <f ca="1">'C. Masterfiles'!D43</f>
        <v>Operational support system</v>
      </c>
      <c r="E111" s="242" t="str">
        <f ca="1">'C. Masterfiles'!E43</f>
        <v>OSS</v>
      </c>
      <c r="F111" s="242" t="str">
        <f ca="1">'C. Masterfiles'!F43</f>
        <v>Subscribers</v>
      </c>
      <c r="G111" s="115">
        <f ca="1">IF($F111="Subscribers",F$13,IF($F111="BHE",SUMPRODUCT(F$19:F$33,'3.Network design parameters'!$AI$46:$AI$60),IF($F111="BHCA",SUMPRODUCT(F$39:F$53,'3.Network design parameters'!$AI$46:$AI$60),IF($F111="Mbps",SUMPRODUCT(F$59:F$73,'3.Network design parameters'!$AI$46:$AI$60),0))))</f>
        <v>1537500</v>
      </c>
      <c r="H111" s="115">
        <f ca="1">IF($F111="Subscribers",G$13,IF($F111="BHE",SUMPRODUCT(G$19:G$33,'3.Network design parameters'!$AI$46:$AI$60),IF($F111="BHCA",SUMPRODUCT(G$39:G$53,'3.Network design parameters'!$AI$46:$AI$60),IF($F111="Mbps",SUMPRODUCT(G$59:G$73,'3.Network design parameters'!$AI$46:$AI$60),0))))</f>
        <v>1568250</v>
      </c>
      <c r="I111" s="115">
        <f ca="1">IF($F111="Subscribers",H$13,IF($F111="BHE",SUMPRODUCT(H$19:H$33,'3.Network design parameters'!$AI$46:$AI$60),IF($F111="BHCA",SUMPRODUCT(H$39:H$53,'3.Network design parameters'!$AI$46:$AI$60),IF($F111="Mbps",SUMPRODUCT(H$59:H$73,'3.Network design parameters'!$AI$46:$AI$60),0))))</f>
        <v>1599615</v>
      </c>
      <c r="J111" s="115">
        <f ca="1">IF($F111="Subscribers",I$13,IF($F111="BHE",SUMPRODUCT(I$19:I$33,'3.Network design parameters'!$AI$46:$AI$60),IF($F111="BHCA",SUMPRODUCT(I$39:I$53,'3.Network design parameters'!$AI$46:$AI$60),IF($F111="Mbps",SUMPRODUCT(I$59:I$73,'3.Network design parameters'!$AI$46:$AI$60),0))))</f>
        <v>1631606</v>
      </c>
      <c r="K111" s="115">
        <f ca="1">IF($F111="Subscribers",J$13,IF($F111="BHE",SUMPRODUCT(J$19:J$33,'3.Network design parameters'!$AI$46:$AI$60),IF($F111="BHCA",SUMPRODUCT(J$39:J$53,'3.Network design parameters'!$AI$46:$AI$60),IF($F111="Mbps",SUMPRODUCT(J$59:J$73,'3.Network design parameters'!$AI$46:$AI$60),0))))</f>
        <v>1664240</v>
      </c>
      <c r="L111" s="115">
        <f ca="1">IF($F111="Subscribers",K$13,IF($F111="BHE",SUMPRODUCT(K$19:K$33,'3.Network design parameters'!$AI$46:$AI$60),IF($F111="BHCA",SUMPRODUCT(K$39:K$53,'3.Network design parameters'!$AI$46:$AI$60),IF($F111="Mbps",SUMPRODUCT(K$59:K$73,'3.Network design parameters'!$AI$46:$AI$60),0))))</f>
        <v>1697524</v>
      </c>
      <c r="M111" s="85"/>
      <c r="N111" s="332">
        <f t="shared" ca="1" si="1"/>
        <v>2.0000000000000018E-2</v>
      </c>
      <c r="O111" s="332">
        <f t="shared" ca="1" si="2"/>
        <v>2.0000000000000018E-2</v>
      </c>
      <c r="P111" s="332">
        <f t="shared" ca="1" si="3"/>
        <v>1.9999187304445165E-2</v>
      </c>
      <c r="Q111" s="332">
        <f t="shared" ca="1" si="4"/>
        <v>2.0001152238959596E-2</v>
      </c>
      <c r="R111" s="332">
        <f t="shared" ca="1" si="5"/>
        <v>1.9999519300101021E-2</v>
      </c>
      <c r="S111" s="116">
        <f t="shared" ca="1" si="6"/>
        <v>1.9999519300101021E-2</v>
      </c>
    </row>
    <row r="112" spans="3:19">
      <c r="C112" s="489" t="str">
        <f ca="1">'C. Masterfiles'!C44</f>
        <v>N32</v>
      </c>
      <c r="D112" s="489" t="str">
        <f ca="1">'C. Masterfiles'!D44</f>
        <v>Interconnection billing system</v>
      </c>
      <c r="E112" s="242" t="str">
        <f ca="1">'C. Masterfiles'!E44</f>
        <v>IBIL</v>
      </c>
      <c r="F112" s="242" t="str">
        <f ca="1">'C. Masterfiles'!F44</f>
        <v>Subscribers</v>
      </c>
      <c r="G112" s="115">
        <f ca="1">IF($F112="Subscribers",F$13,IF($F112="BHE",SUMPRODUCT(F$19:F$33,'3.Network design parameters'!$AJ$46:$AJ$60),IF($F112="BHCA",SUMPRODUCT(F$39:F$53,'3.Network design parameters'!$AJ$46:$AJ$60),IF($F112="Mbps",SUMPRODUCT(F$59:F$73,'3.Network design parameters'!$AJ$46:$AJ$60),0))))</f>
        <v>1537500</v>
      </c>
      <c r="H112" s="115">
        <f ca="1">IF($F112="Subscribers",G$13,IF($F112="BHE",SUMPRODUCT(G$19:G$33,'3.Network design parameters'!$AJ$46:$AJ$60),IF($F112="BHCA",SUMPRODUCT(G$39:G$53,'3.Network design parameters'!$AJ$46:$AJ$60),IF($F112="Mbps",SUMPRODUCT(G$59:G$73,'3.Network design parameters'!$AJ$46:$AJ$60),0))))</f>
        <v>1568250</v>
      </c>
      <c r="I112" s="115">
        <f ca="1">IF($F112="Subscribers",H$13,IF($F112="BHE",SUMPRODUCT(H$19:H$33,'3.Network design parameters'!$AJ$46:$AJ$60),IF($F112="BHCA",SUMPRODUCT(H$39:H$53,'3.Network design parameters'!$AJ$46:$AJ$60),IF($F112="Mbps",SUMPRODUCT(H$59:H$73,'3.Network design parameters'!$AJ$46:$AJ$60),0))))</f>
        <v>1599615</v>
      </c>
      <c r="J112" s="115">
        <f ca="1">IF($F112="Subscribers",I$13,IF($F112="BHE",SUMPRODUCT(I$19:I$33,'3.Network design parameters'!$AJ$46:$AJ$60),IF($F112="BHCA",SUMPRODUCT(I$39:I$53,'3.Network design parameters'!$AJ$46:$AJ$60),IF($F112="Mbps",SUMPRODUCT(I$59:I$73,'3.Network design parameters'!$AJ$46:$AJ$60),0))))</f>
        <v>1631606</v>
      </c>
      <c r="K112" s="115">
        <f ca="1">IF($F112="Subscribers",J$13,IF($F112="BHE",SUMPRODUCT(J$19:J$33,'3.Network design parameters'!$AJ$46:$AJ$60),IF($F112="BHCA",SUMPRODUCT(J$39:J$53,'3.Network design parameters'!$AJ$46:$AJ$60),IF($F112="Mbps",SUMPRODUCT(J$59:J$73,'3.Network design parameters'!$AJ$46:$AJ$60),0))))</f>
        <v>1664240</v>
      </c>
      <c r="L112" s="115">
        <f ca="1">IF($F112="Subscribers",K$13,IF($F112="BHE",SUMPRODUCT(K$19:K$33,'3.Network design parameters'!$AJ$46:$AJ$60),IF($F112="BHCA",SUMPRODUCT(K$39:K$53,'3.Network design parameters'!$AJ$46:$AJ$60),IF($F112="Mbps",SUMPRODUCT(K$59:K$73,'3.Network design parameters'!$AJ$46:$AJ$60),0))))</f>
        <v>1697524</v>
      </c>
      <c r="M112" s="85"/>
      <c r="N112" s="332">
        <f t="shared" ca="1" si="1"/>
        <v>2.0000000000000018E-2</v>
      </c>
      <c r="O112" s="332">
        <f t="shared" ca="1" si="2"/>
        <v>2.0000000000000018E-2</v>
      </c>
      <c r="P112" s="332">
        <f t="shared" ca="1" si="3"/>
        <v>1.9999187304445165E-2</v>
      </c>
      <c r="Q112" s="332">
        <f t="shared" ca="1" si="4"/>
        <v>2.0001152238959596E-2</v>
      </c>
      <c r="R112" s="332">
        <f t="shared" ca="1" si="5"/>
        <v>1.9999519300101021E-2</v>
      </c>
      <c r="S112" s="116">
        <f t="shared" ca="1" si="6"/>
        <v>1.9999519300101021E-2</v>
      </c>
    </row>
    <row r="115" spans="1:28" ht="15.75">
      <c r="B115" s="100">
        <f>B78+0.01</f>
        <v>6.0599999999999987</v>
      </c>
      <c r="C115" s="24" t="s">
        <v>546</v>
      </c>
      <c r="D115" s="23"/>
      <c r="E115" s="25"/>
      <c r="F115" s="25"/>
      <c r="G115" s="68"/>
      <c r="H115" s="68"/>
      <c r="I115" s="68"/>
      <c r="J115" s="68"/>
      <c r="K115" s="68"/>
      <c r="L115" s="27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</row>
    <row r="116" spans="1:28" ht="15.75">
      <c r="B116" s="100"/>
      <c r="C116" s="24"/>
      <c r="D116" s="23"/>
      <c r="E116" s="25"/>
      <c r="F116" s="25"/>
      <c r="G116" s="68"/>
      <c r="H116" s="68"/>
      <c r="I116" s="68"/>
      <c r="J116" s="68"/>
      <c r="K116" s="68"/>
      <c r="L116" s="27"/>
      <c r="R116" s="23"/>
      <c r="X116" s="23"/>
      <c r="Y116" s="23"/>
      <c r="Z116" s="23"/>
      <c r="AA116" s="23"/>
      <c r="AB116" s="23"/>
    </row>
    <row r="117" spans="1:28" s="71" customFormat="1">
      <c r="A117" s="1"/>
      <c r="B117" s="87"/>
      <c r="C117" s="56" t="s">
        <v>21</v>
      </c>
      <c r="D117" s="77" t="s">
        <v>234</v>
      </c>
      <c r="E117" s="78" t="s">
        <v>20</v>
      </c>
      <c r="F117" s="78" t="s">
        <v>54</v>
      </c>
      <c r="G117" s="182">
        <f ca="1">'C. Masterfiles'!$D$106</f>
        <v>2015</v>
      </c>
      <c r="H117" s="182">
        <f ca="1">'C. Masterfiles'!$D$107</f>
        <v>2016</v>
      </c>
      <c r="I117" s="182">
        <f ca="1">'C. Masterfiles'!$D$108</f>
        <v>2017</v>
      </c>
      <c r="J117" s="182">
        <f ca="1">'C. Masterfiles'!$D$109</f>
        <v>2018</v>
      </c>
      <c r="K117" s="182">
        <f ca="1">'C. Masterfiles'!$D$110</f>
        <v>2019</v>
      </c>
      <c r="L117" s="182">
        <f ca="1">'C. Masterfiles'!$D$111</f>
        <v>2020</v>
      </c>
    </row>
    <row r="118" spans="1:28" ht="12.75" customHeight="1">
      <c r="C118" s="489" t="str">
        <f ca="1">'C. Masterfiles'!C13</f>
        <v>N01</v>
      </c>
      <c r="D118" s="489" t="str">
        <f ca="1">'C. Masterfiles'!D13</f>
        <v xml:space="preserve">MSAN - common equipment </v>
      </c>
      <c r="E118" s="242" t="str">
        <f ca="1">'C. Masterfiles'!E13</f>
        <v>MSAN-CMN</v>
      </c>
      <c r="F118" s="242" t="str">
        <f ca="1">'C. Masterfiles'!F13</f>
        <v>Chassis</v>
      </c>
      <c r="G118" s="116">
        <f ca="1">IF('3.Network design parameters'!$L87=0,0,(1+N81*'3.Network design parameters'!$K87/12)/'3.Network design parameters'!$L87)</f>
        <v>1.4285714285714286</v>
      </c>
      <c r="H118" s="116">
        <f ca="1">IF('3.Network design parameters'!$L87=0,0,(1+O81*'3.Network design parameters'!$K87/12)/'3.Network design parameters'!$L87)</f>
        <v>1.4285714285714286</v>
      </c>
      <c r="I118" s="116">
        <f ca="1">IF('3.Network design parameters'!$L87=0,0,(1+P81*'3.Network design parameters'!$K87/12)/'3.Network design parameters'!$L87)</f>
        <v>1.4285714285714286</v>
      </c>
      <c r="J118" s="116">
        <f ca="1">IF('3.Network design parameters'!$L87=0,0,(1+Q81*'3.Network design parameters'!$K87/12)/'3.Network design parameters'!$L87)</f>
        <v>1.4285714285714286</v>
      </c>
      <c r="K118" s="116">
        <f ca="1">IF('3.Network design parameters'!$L87=0,0,(1+R81*'3.Network design parameters'!$K87/12)/'3.Network design parameters'!$L87)</f>
        <v>1.4285714285714286</v>
      </c>
      <c r="L118" s="116">
        <f ca="1">IF('3.Network design parameters'!$L87=0,0,(1+S81*'3.Network design parameters'!$K87/12)/'3.Network design parameters'!$L87)</f>
        <v>1.4285714285714286</v>
      </c>
      <c r="M118" s="71"/>
    </row>
    <row r="119" spans="1:28">
      <c r="C119" s="489" t="str">
        <f ca="1">'C. Masterfiles'!C14</f>
        <v>N02</v>
      </c>
      <c r="D119" s="489" t="str">
        <f ca="1">'C. Masterfiles'!D14</f>
        <v>MSAN - 1GE card</v>
      </c>
      <c r="E119" s="242" t="str">
        <f ca="1">'C. Masterfiles'!E14</f>
        <v>MSAN-1GE</v>
      </c>
      <c r="F119" s="242" t="str">
        <f ca="1">'C. Masterfiles'!F14</f>
        <v>Mbps</v>
      </c>
      <c r="G119" s="116">
        <f ca="1">IF('3.Network design parameters'!$L88=0,0,(1+N82*'3.Network design parameters'!$K88/12)/'3.Network design parameters'!$L88)</f>
        <v>1.1333333333333333</v>
      </c>
      <c r="H119" s="116">
        <f ca="1">IF('3.Network design parameters'!$L88=0,0,(1+O82*'3.Network design parameters'!$K88/12)/'3.Network design parameters'!$L88)</f>
        <v>1.1333333333333331</v>
      </c>
      <c r="I119" s="116">
        <f ca="1">IF('3.Network design parameters'!$L88=0,0,(1+P82*'3.Network design parameters'!$K88/12)/'3.Network design parameters'!$L88)</f>
        <v>1.1333333333333333</v>
      </c>
      <c r="J119" s="116">
        <f ca="1">IF('3.Network design parameters'!$L88=0,0,(1+Q82*'3.Network design parameters'!$K88/12)/'3.Network design parameters'!$L88)</f>
        <v>1.1333333333333333</v>
      </c>
      <c r="K119" s="116">
        <f ca="1">IF('3.Network design parameters'!$L88=0,0,(1+R82*'3.Network design parameters'!$K88/12)/'3.Network design parameters'!$L88)</f>
        <v>1.1333333333333331</v>
      </c>
      <c r="L119" s="116">
        <f ca="1">IF('3.Network design parameters'!$L88=0,0,(1+S82*'3.Network design parameters'!$K88/12)/'3.Network design parameters'!$L88)</f>
        <v>1.1333333333333331</v>
      </c>
      <c r="M119" s="71"/>
    </row>
    <row r="120" spans="1:28">
      <c r="C120" s="489" t="str">
        <f ca="1">'C. Masterfiles'!C15</f>
        <v>N03</v>
      </c>
      <c r="D120" s="489" t="str">
        <f ca="1">'C. Masterfiles'!D15</f>
        <v xml:space="preserve">Layer 2 Aggregation switch - common equipment </v>
      </c>
      <c r="E120" s="242" t="str">
        <f ca="1">'C. Masterfiles'!E15</f>
        <v>AGGR-CMN</v>
      </c>
      <c r="F120" s="242" t="str">
        <f ca="1">'C. Masterfiles'!F15</f>
        <v>Chassis</v>
      </c>
      <c r="G120" s="116">
        <f ca="1">IF('3.Network design parameters'!$L89=0,0,(1+N83*'3.Network design parameters'!$K89/12)/'3.Network design parameters'!$L89)</f>
        <v>1.6666666666666667</v>
      </c>
      <c r="H120" s="116">
        <f ca="1">IF('3.Network design parameters'!$L89=0,0,(1+O83*'3.Network design parameters'!$K89/12)/'3.Network design parameters'!$L89)</f>
        <v>1.6666666666666667</v>
      </c>
      <c r="I120" s="116">
        <f ca="1">IF('3.Network design parameters'!$L89=0,0,(1+P83*'3.Network design parameters'!$K89/12)/'3.Network design parameters'!$L89)</f>
        <v>1.6666666666666667</v>
      </c>
      <c r="J120" s="116">
        <f ca="1">IF('3.Network design parameters'!$L89=0,0,(1+Q83*'3.Network design parameters'!$K89/12)/'3.Network design parameters'!$L89)</f>
        <v>1.6666666666666667</v>
      </c>
      <c r="K120" s="116">
        <f ca="1">IF('3.Network design parameters'!$L89=0,0,(1+R83*'3.Network design parameters'!$K89/12)/'3.Network design parameters'!$L89)</f>
        <v>1.6666666666666667</v>
      </c>
      <c r="L120" s="116">
        <f ca="1">IF('3.Network design parameters'!$L89=0,0,(1+S83*'3.Network design parameters'!$K89/12)/'3.Network design parameters'!$L89)</f>
        <v>1.6666666666666667</v>
      </c>
      <c r="M120" s="71"/>
    </row>
    <row r="121" spans="1:28" ht="25.5">
      <c r="C121" s="489" t="str">
        <f ca="1">'C. Masterfiles'!C16</f>
        <v>N04</v>
      </c>
      <c r="D121" s="489" t="str">
        <f ca="1">'C. Masterfiles'!D16</f>
        <v>Layer 2 Aggregation switch - 1GE card (to MSAN Ring)</v>
      </c>
      <c r="E121" s="242" t="str">
        <f ca="1">'C. Masterfiles'!E16</f>
        <v>AGGR-1GE-MSAN</v>
      </c>
      <c r="F121" s="242" t="str">
        <f ca="1">'C. Masterfiles'!F16</f>
        <v>Mbps</v>
      </c>
      <c r="G121" s="116">
        <f ca="1">IF('3.Network design parameters'!$L90=0,0,(1+N84*'3.Network design parameters'!$K90/12)/'3.Network design parameters'!$L90)</f>
        <v>1.7000000000000002</v>
      </c>
      <c r="H121" s="116">
        <f ca="1">IF('3.Network design parameters'!$L90=0,0,(1+O84*'3.Network design parameters'!$K90/12)/'3.Network design parameters'!$L90)</f>
        <v>1.6999999999999997</v>
      </c>
      <c r="I121" s="116">
        <f ca="1">IF('3.Network design parameters'!$L90=0,0,(1+P84*'3.Network design parameters'!$K90/12)/'3.Network design parameters'!$L90)</f>
        <v>1.7000000000000002</v>
      </c>
      <c r="J121" s="116">
        <f ca="1">IF('3.Network design parameters'!$L90=0,0,(1+Q84*'3.Network design parameters'!$K90/12)/'3.Network design parameters'!$L90)</f>
        <v>1.7000000000000002</v>
      </c>
      <c r="K121" s="116">
        <f ca="1">IF('3.Network design parameters'!$L90=0,0,(1+R84*'3.Network design parameters'!$K90/12)/'3.Network design parameters'!$L90)</f>
        <v>1.6999999999999997</v>
      </c>
      <c r="L121" s="116">
        <f ca="1">IF('3.Network design parameters'!$L90=0,0,(1+S84*'3.Network design parameters'!$K90/12)/'3.Network design parameters'!$L90)</f>
        <v>1.6999999999999997</v>
      </c>
      <c r="M121" s="71"/>
    </row>
    <row r="122" spans="1:28" ht="25.5">
      <c r="C122" s="489" t="str">
        <f ca="1">'C. Masterfiles'!C17</f>
        <v>N05</v>
      </c>
      <c r="D122" s="489" t="str">
        <f ca="1">'C. Masterfiles'!D17</f>
        <v>Layer 2 Aggregation switch - 2,5GE module (to AGGR Ring)</v>
      </c>
      <c r="E122" s="242" t="str">
        <f ca="1">'C. Masterfiles'!E17</f>
        <v>AGGR-2,5GE-AGGR</v>
      </c>
      <c r="F122" s="242" t="str">
        <f ca="1">'C. Masterfiles'!F17</f>
        <v>Mbps</v>
      </c>
      <c r="G122" s="116">
        <f ca="1">IF('3.Network design parameters'!$L91=0,0,(1+N85*'3.Network design parameters'!$K91/12)/'3.Network design parameters'!$L91)</f>
        <v>1.7000000000000002</v>
      </c>
      <c r="H122" s="116">
        <f ca="1">IF('3.Network design parameters'!$L91=0,0,(1+O85*'3.Network design parameters'!$K91/12)/'3.Network design parameters'!$L91)</f>
        <v>1.6999999999999997</v>
      </c>
      <c r="I122" s="116">
        <f ca="1">IF('3.Network design parameters'!$L91=0,0,(1+P85*'3.Network design parameters'!$K91/12)/'3.Network design parameters'!$L91)</f>
        <v>1.7000000000000002</v>
      </c>
      <c r="J122" s="116">
        <f ca="1">IF('3.Network design parameters'!$L91=0,0,(1+Q85*'3.Network design parameters'!$K91/12)/'3.Network design parameters'!$L91)</f>
        <v>1.7000000000000002</v>
      </c>
      <c r="K122" s="116">
        <f ca="1">IF('3.Network design parameters'!$L91=0,0,(1+R85*'3.Network design parameters'!$K91/12)/'3.Network design parameters'!$L91)</f>
        <v>1.6999999999999997</v>
      </c>
      <c r="L122" s="116">
        <f ca="1">IF('3.Network design parameters'!$L91=0,0,(1+S85*'3.Network design parameters'!$K91/12)/'3.Network design parameters'!$L91)</f>
        <v>1.6999999999999997</v>
      </c>
      <c r="M122" s="71"/>
    </row>
    <row r="123" spans="1:28">
      <c r="C123" s="489" t="str">
        <f ca="1">'C. Masterfiles'!C18</f>
        <v>N06</v>
      </c>
      <c r="D123" s="489" t="str">
        <f ca="1">'C. Masterfiles'!D18</f>
        <v>Layer 2 Aggregation switch - processor</v>
      </c>
      <c r="E123" s="242" t="str">
        <f ca="1">'C. Masterfiles'!E18</f>
        <v>AGGR-PROC</v>
      </c>
      <c r="F123" s="242" t="str">
        <f ca="1">'C. Masterfiles'!F18</f>
        <v>Mbps</v>
      </c>
      <c r="G123" s="116">
        <f ca="1">IF('3.Network design parameters'!$L92=0,0,(1+N86*'3.Network design parameters'!$K92/12)/'3.Network design parameters'!$L92)</f>
        <v>1.7000000000000002</v>
      </c>
      <c r="H123" s="116">
        <f ca="1">IF('3.Network design parameters'!$L92=0,0,(1+O86*'3.Network design parameters'!$K92/12)/'3.Network design parameters'!$L92)</f>
        <v>1.6999999999999997</v>
      </c>
      <c r="I123" s="116">
        <f ca="1">IF('3.Network design parameters'!$L92=0,0,(1+P86*'3.Network design parameters'!$K92/12)/'3.Network design parameters'!$L92)</f>
        <v>1.7000000000000002</v>
      </c>
      <c r="J123" s="116">
        <f ca="1">IF('3.Network design parameters'!$L92=0,0,(1+Q86*'3.Network design parameters'!$K92/12)/'3.Network design parameters'!$L92)</f>
        <v>1.7000000000000002</v>
      </c>
      <c r="K123" s="116">
        <f ca="1">IF('3.Network design parameters'!$L92=0,0,(1+R86*'3.Network design parameters'!$K92/12)/'3.Network design parameters'!$L92)</f>
        <v>1.6999999999999997</v>
      </c>
      <c r="L123" s="116">
        <f ca="1">IF('3.Network design parameters'!$L92=0,0,(1+S86*'3.Network design parameters'!$K92/12)/'3.Network design parameters'!$L92)</f>
        <v>1.6999999999999997</v>
      </c>
      <c r="M123" s="71"/>
    </row>
    <row r="124" spans="1:28">
      <c r="C124" s="489" t="str">
        <f ca="1">'C. Masterfiles'!C19</f>
        <v>N07</v>
      </c>
      <c r="D124" s="489" t="str">
        <f ca="1">'C. Masterfiles'!D19</f>
        <v xml:space="preserve">Layer 3 edge router - common equipment </v>
      </c>
      <c r="E124" s="242" t="str">
        <f ca="1">'C. Masterfiles'!E19</f>
        <v>EDGE-CMN</v>
      </c>
      <c r="F124" s="242" t="str">
        <f ca="1">'C. Masterfiles'!F19</f>
        <v>Chassis</v>
      </c>
      <c r="G124" s="116">
        <f ca="1">IF('3.Network design parameters'!$L93=0,0,(1+N87*'3.Network design parameters'!$K93/12)/'3.Network design parameters'!$L93)</f>
        <v>1.6666666666666667</v>
      </c>
      <c r="H124" s="116">
        <f ca="1">IF('3.Network design parameters'!$L93=0,0,(1+O87*'3.Network design parameters'!$K93/12)/'3.Network design parameters'!$L93)</f>
        <v>1.6666666666666667</v>
      </c>
      <c r="I124" s="116">
        <f ca="1">IF('3.Network design parameters'!$L93=0,0,(1+P87*'3.Network design parameters'!$K93/12)/'3.Network design parameters'!$L93)</f>
        <v>1.6666666666666667</v>
      </c>
      <c r="J124" s="116">
        <f ca="1">IF('3.Network design parameters'!$L93=0,0,(1+Q87*'3.Network design parameters'!$K93/12)/'3.Network design parameters'!$L93)</f>
        <v>1.6666666666666667</v>
      </c>
      <c r="K124" s="116">
        <f ca="1">IF('3.Network design parameters'!$L93=0,0,(1+R87*'3.Network design parameters'!$K93/12)/'3.Network design parameters'!$L93)</f>
        <v>1.6666666666666667</v>
      </c>
      <c r="L124" s="116">
        <f ca="1">IF('3.Network design parameters'!$L93=0,0,(1+S87*'3.Network design parameters'!$K93/12)/'3.Network design parameters'!$L93)</f>
        <v>1.6666666666666667</v>
      </c>
      <c r="M124" s="71"/>
    </row>
    <row r="125" spans="1:28">
      <c r="C125" s="489" t="str">
        <f ca="1">'C. Masterfiles'!C20</f>
        <v>N08</v>
      </c>
      <c r="D125" s="489" t="str">
        <f ca="1">'C. Masterfiles'!D20</f>
        <v>Layer 3 edge router - 2,5GE module (to AGGR Ring)</v>
      </c>
      <c r="E125" s="242" t="str">
        <f ca="1">'C. Masterfiles'!E20</f>
        <v>EDGE-2,5GE-AGGR</v>
      </c>
      <c r="F125" s="242" t="str">
        <f ca="1">'C. Masterfiles'!F20</f>
        <v>Mbps</v>
      </c>
      <c r="G125" s="116">
        <f ca="1">IF('3.Network design parameters'!$L94=0,0,(1+N88*'3.Network design parameters'!$K94/12)/'3.Network design parameters'!$L94)</f>
        <v>1.7000000000000002</v>
      </c>
      <c r="H125" s="116">
        <f ca="1">IF('3.Network design parameters'!$L94=0,0,(1+O88*'3.Network design parameters'!$K94/12)/'3.Network design parameters'!$L94)</f>
        <v>1.6999999999999997</v>
      </c>
      <c r="I125" s="116">
        <f ca="1">IF('3.Network design parameters'!$L94=0,0,(1+P88*'3.Network design parameters'!$K94/12)/'3.Network design parameters'!$L94)</f>
        <v>1.6999999999999997</v>
      </c>
      <c r="J125" s="116">
        <f ca="1">IF('3.Network design parameters'!$L94=0,0,(1+Q88*'3.Network design parameters'!$K94/12)/'3.Network design parameters'!$L94)</f>
        <v>1.7000000000000004</v>
      </c>
      <c r="K125" s="116">
        <f ca="1">IF('3.Network design parameters'!$L94=0,0,(1+R88*'3.Network design parameters'!$K94/12)/'3.Network design parameters'!$L94)</f>
        <v>1.6999999999999997</v>
      </c>
      <c r="L125" s="116">
        <f ca="1">IF('3.Network design parameters'!$L94=0,0,(1+S88*'3.Network design parameters'!$K94/12)/'3.Network design parameters'!$L94)</f>
        <v>1.6999999999999997</v>
      </c>
      <c r="M125" s="71"/>
    </row>
    <row r="126" spans="1:28">
      <c r="C126" s="489" t="str">
        <f ca="1">'C. Masterfiles'!C21</f>
        <v>N09</v>
      </c>
      <c r="D126" s="489" t="str">
        <f ca="1">'C. Masterfiles'!D21</f>
        <v>Layer 3 edge router - 2,5GE module (to EDGE Ring)</v>
      </c>
      <c r="E126" s="242" t="str">
        <f ca="1">'C. Masterfiles'!E21</f>
        <v>EDGE-2,5GE-EDGE</v>
      </c>
      <c r="F126" s="242" t="str">
        <f ca="1">'C. Masterfiles'!F21</f>
        <v>Mbps</v>
      </c>
      <c r="G126" s="116">
        <f ca="1">IF('3.Network design parameters'!$L95=0,0,(1+N89*'3.Network design parameters'!$K95/12)/'3.Network design parameters'!$L95)</f>
        <v>1.7000000000000002</v>
      </c>
      <c r="H126" s="116">
        <f ca="1">IF('3.Network design parameters'!$L95=0,0,(1+O89*'3.Network design parameters'!$K95/12)/'3.Network design parameters'!$L95)</f>
        <v>1.6999999999999997</v>
      </c>
      <c r="I126" s="116">
        <f ca="1">IF('3.Network design parameters'!$L95=0,0,(1+P89*'3.Network design parameters'!$K95/12)/'3.Network design parameters'!$L95)</f>
        <v>1.6999999999999997</v>
      </c>
      <c r="J126" s="116">
        <f ca="1">IF('3.Network design parameters'!$L95=0,0,(1+Q89*'3.Network design parameters'!$K95/12)/'3.Network design parameters'!$L95)</f>
        <v>1.7000000000000004</v>
      </c>
      <c r="K126" s="116">
        <f ca="1">IF('3.Network design parameters'!$L95=0,0,(1+R89*'3.Network design parameters'!$K95/12)/'3.Network design parameters'!$L95)</f>
        <v>1.6999999999999997</v>
      </c>
      <c r="L126" s="116">
        <f ca="1">IF('3.Network design parameters'!$L95=0,0,(1+S89*'3.Network design parameters'!$K95/12)/'3.Network design parameters'!$L95)</f>
        <v>1.6999999999999997</v>
      </c>
      <c r="M126" s="71"/>
    </row>
    <row r="127" spans="1:28">
      <c r="C127" s="489" t="str">
        <f ca="1">'C. Masterfiles'!C22</f>
        <v>N10</v>
      </c>
      <c r="D127" s="489" t="str">
        <f ca="1">'C. Masterfiles'!D22</f>
        <v>Layer 3 edge router - processor</v>
      </c>
      <c r="E127" s="242" t="str">
        <f ca="1">'C. Masterfiles'!E22</f>
        <v>EDGE-PROC</v>
      </c>
      <c r="F127" s="242" t="str">
        <f ca="1">'C. Masterfiles'!F22</f>
        <v>Mbps</v>
      </c>
      <c r="G127" s="116">
        <f ca="1">IF('3.Network design parameters'!$L96=0,0,(1+N90*'3.Network design parameters'!$K96/12)/'3.Network design parameters'!$L96)</f>
        <v>1.7000000000000002</v>
      </c>
      <c r="H127" s="116">
        <f ca="1">IF('3.Network design parameters'!$L96=0,0,(1+O90*'3.Network design parameters'!$K96/12)/'3.Network design parameters'!$L96)</f>
        <v>1.6999999999999997</v>
      </c>
      <c r="I127" s="116">
        <f ca="1">IF('3.Network design parameters'!$L96=0,0,(1+P90*'3.Network design parameters'!$K96/12)/'3.Network design parameters'!$L96)</f>
        <v>1.6999999999999997</v>
      </c>
      <c r="J127" s="116">
        <f ca="1">IF('3.Network design parameters'!$L96=0,0,(1+Q90*'3.Network design parameters'!$K96/12)/'3.Network design parameters'!$L96)</f>
        <v>1.7000000000000004</v>
      </c>
      <c r="K127" s="116">
        <f ca="1">IF('3.Network design parameters'!$L96=0,0,(1+R90*'3.Network design parameters'!$K96/12)/'3.Network design parameters'!$L96)</f>
        <v>1.6999999999999997</v>
      </c>
      <c r="L127" s="116">
        <f ca="1">IF('3.Network design parameters'!$L96=0,0,(1+S90*'3.Network design parameters'!$K96/12)/'3.Network design parameters'!$L96)</f>
        <v>1.6999999999999997</v>
      </c>
      <c r="M127" s="71"/>
    </row>
    <row r="128" spans="1:28">
      <c r="C128" s="489" t="str">
        <f ca="1">'C. Masterfiles'!C23</f>
        <v>N11</v>
      </c>
      <c r="D128" s="489" t="str">
        <f ca="1">'C. Masterfiles'!D23</f>
        <v xml:space="preserve">Layer 3 core router - common equipment </v>
      </c>
      <c r="E128" s="242" t="str">
        <f ca="1">'C. Masterfiles'!E23</f>
        <v>CORE-CMN</v>
      </c>
      <c r="F128" s="242" t="str">
        <f ca="1">'C. Masterfiles'!F23</f>
        <v>Chassis</v>
      </c>
      <c r="G128" s="116">
        <f ca="1">IF('3.Network design parameters'!$L97=0,0,(1+N91*'3.Network design parameters'!$K97/12)/'3.Network design parameters'!$L97)</f>
        <v>1.6666666666666667</v>
      </c>
      <c r="H128" s="116">
        <f ca="1">IF('3.Network design parameters'!$L97=0,0,(1+O91*'3.Network design parameters'!$K97/12)/'3.Network design parameters'!$L97)</f>
        <v>1.6666666666666667</v>
      </c>
      <c r="I128" s="116">
        <f ca="1">IF('3.Network design parameters'!$L97=0,0,(1+P91*'3.Network design parameters'!$K97/12)/'3.Network design parameters'!$L97)</f>
        <v>1.6666666666666667</v>
      </c>
      <c r="J128" s="116">
        <f ca="1">IF('3.Network design parameters'!$L97=0,0,(1+Q91*'3.Network design parameters'!$K97/12)/'3.Network design parameters'!$L97)</f>
        <v>1.6666666666666667</v>
      </c>
      <c r="K128" s="116">
        <f ca="1">IF('3.Network design parameters'!$L97=0,0,(1+R91*'3.Network design parameters'!$K97/12)/'3.Network design parameters'!$L97)</f>
        <v>1.6666666666666667</v>
      </c>
      <c r="L128" s="116">
        <f ca="1">IF('3.Network design parameters'!$L97=0,0,(1+S91*'3.Network design parameters'!$K97/12)/'3.Network design parameters'!$L97)</f>
        <v>1.6666666666666667</v>
      </c>
      <c r="M128" s="71"/>
    </row>
    <row r="129" spans="3:13">
      <c r="C129" s="489" t="str">
        <f ca="1">'C. Masterfiles'!C24</f>
        <v>N12</v>
      </c>
      <c r="D129" s="489" t="str">
        <f ca="1">'C. Masterfiles'!D24</f>
        <v>Layer 3 core router - 2,5GE module (to EDGE Ring)</v>
      </c>
      <c r="E129" s="242" t="str">
        <f ca="1">'C. Masterfiles'!E24</f>
        <v>CORE-2,5GE-EDGE</v>
      </c>
      <c r="F129" s="242" t="str">
        <f ca="1">'C. Masterfiles'!F24</f>
        <v>Mbps</v>
      </c>
      <c r="G129" s="116">
        <f ca="1">IF('3.Network design parameters'!$L98=0,0,(1+N92*'3.Network design parameters'!$K98/12)/'3.Network design parameters'!$L98)</f>
        <v>1.7000000000000004</v>
      </c>
      <c r="H129" s="116">
        <f ca="1">IF('3.Network design parameters'!$L98=0,0,(1+O92*'3.Network design parameters'!$K98/12)/'3.Network design parameters'!$L98)</f>
        <v>1.6999999999999997</v>
      </c>
      <c r="I129" s="116">
        <f ca="1">IF('3.Network design parameters'!$L98=0,0,(1+P92*'3.Network design parameters'!$K98/12)/'3.Network design parameters'!$L98)</f>
        <v>1.7000000000000002</v>
      </c>
      <c r="J129" s="116">
        <f ca="1">IF('3.Network design parameters'!$L98=0,0,(1+Q92*'3.Network design parameters'!$K98/12)/'3.Network design parameters'!$L98)</f>
        <v>1.7000000000000002</v>
      </c>
      <c r="K129" s="116">
        <f ca="1">IF('3.Network design parameters'!$L98=0,0,(1+R92*'3.Network design parameters'!$K98/12)/'3.Network design parameters'!$L98)</f>
        <v>1.7000000000000002</v>
      </c>
      <c r="L129" s="116">
        <f ca="1">IF('3.Network design parameters'!$L98=0,0,(1+S92*'3.Network design parameters'!$K98/12)/'3.Network design parameters'!$L98)</f>
        <v>1.7000000000000002</v>
      </c>
      <c r="M129" s="71"/>
    </row>
    <row r="130" spans="3:13">
      <c r="C130" s="489" t="str">
        <f ca="1">'C. Masterfiles'!C25</f>
        <v>N13</v>
      </c>
      <c r="D130" s="489" t="str">
        <f ca="1">'C. Masterfiles'!D25</f>
        <v>Layer 3 core router - 2,5GE module (to CORE Ring)</v>
      </c>
      <c r="E130" s="242" t="str">
        <f ca="1">'C. Masterfiles'!E25</f>
        <v>CORE-2,5GE-CORE</v>
      </c>
      <c r="F130" s="242" t="str">
        <f ca="1">'C. Masterfiles'!F25</f>
        <v>Mbps</v>
      </c>
      <c r="G130" s="116">
        <f ca="1">IF('3.Network design parameters'!$L99=0,0,(1+N93*'3.Network design parameters'!$K99/12)/'3.Network design parameters'!$L99)</f>
        <v>1.6999999999999997</v>
      </c>
      <c r="H130" s="116">
        <f ca="1">IF('3.Network design parameters'!$L99=0,0,(1+O93*'3.Network design parameters'!$K99/12)/'3.Network design parameters'!$L99)</f>
        <v>1.7000000000000002</v>
      </c>
      <c r="I130" s="116">
        <f ca="1">IF('3.Network design parameters'!$L99=0,0,(1+P93*'3.Network design parameters'!$K99/12)/'3.Network design parameters'!$L99)</f>
        <v>1.7000000000000002</v>
      </c>
      <c r="J130" s="116">
        <f ca="1">IF('3.Network design parameters'!$L99=0,0,(1+Q93*'3.Network design parameters'!$K99/12)/'3.Network design parameters'!$L99)</f>
        <v>1.7000000000000004</v>
      </c>
      <c r="K130" s="116">
        <f ca="1">IF('3.Network design parameters'!$L99=0,0,(1+R93*'3.Network design parameters'!$K99/12)/'3.Network design parameters'!$L99)</f>
        <v>1.6999999999999997</v>
      </c>
      <c r="L130" s="116">
        <f ca="1">IF('3.Network design parameters'!$L99=0,0,(1+S93*'3.Network design parameters'!$K99/12)/'3.Network design parameters'!$L99)</f>
        <v>1.6999999999999997</v>
      </c>
      <c r="M130" s="71"/>
    </row>
    <row r="131" spans="3:13">
      <c r="C131" s="489" t="str">
        <f ca="1">'C. Masterfiles'!C26</f>
        <v>N14</v>
      </c>
      <c r="D131" s="489" t="str">
        <f ca="1">'C. Masterfiles'!D26</f>
        <v>Layer 3 core router - processor</v>
      </c>
      <c r="E131" s="242" t="str">
        <f ca="1">'C. Masterfiles'!E26</f>
        <v>CORE-PROC</v>
      </c>
      <c r="F131" s="242" t="str">
        <f ca="1">'C. Masterfiles'!F26</f>
        <v>Mbps</v>
      </c>
      <c r="G131" s="116">
        <f ca="1">IF('3.Network design parameters'!$L100=0,0,(1+N94*'3.Network design parameters'!$K100/12)/'3.Network design parameters'!$L100)</f>
        <v>1.7000000000000004</v>
      </c>
      <c r="H131" s="116">
        <f ca="1">IF('3.Network design parameters'!$L100=0,0,(1+O94*'3.Network design parameters'!$K100/12)/'3.Network design parameters'!$L100)</f>
        <v>1.6999999999999997</v>
      </c>
      <c r="I131" s="116">
        <f ca="1">IF('3.Network design parameters'!$L100=0,0,(1+P94*'3.Network design parameters'!$K100/12)/'3.Network design parameters'!$L100)</f>
        <v>1.7000000000000002</v>
      </c>
      <c r="J131" s="116">
        <f ca="1">IF('3.Network design parameters'!$L100=0,0,(1+Q94*'3.Network design parameters'!$K100/12)/'3.Network design parameters'!$L100)</f>
        <v>1.7000000000000002</v>
      </c>
      <c r="K131" s="116">
        <f ca="1">IF('3.Network design parameters'!$L100=0,0,(1+R94*'3.Network design parameters'!$K100/12)/'3.Network design parameters'!$L100)</f>
        <v>1.6999999999999993</v>
      </c>
      <c r="L131" s="116">
        <f ca="1">IF('3.Network design parameters'!$L100=0,0,(1+S94*'3.Network design parameters'!$K100/12)/'3.Network design parameters'!$L100)</f>
        <v>1.6999999999999993</v>
      </c>
      <c r="M131" s="71"/>
    </row>
    <row r="132" spans="3:13">
      <c r="C132" s="489" t="str">
        <f ca="1">'C. Masterfiles'!C27</f>
        <v>N15</v>
      </c>
      <c r="D132" s="489" t="str">
        <f ca="1">'C. Masterfiles'!D27</f>
        <v>Softswitch - common equipment</v>
      </c>
      <c r="E132" s="242" t="str">
        <f ca="1">'C. Masterfiles'!E27</f>
        <v>SX-CMN</v>
      </c>
      <c r="F132" s="242" t="str">
        <f ca="1">'C. Masterfiles'!F27</f>
        <v>BHE</v>
      </c>
      <c r="G132" s="116">
        <f ca="1">IF('3.Network design parameters'!$L101=0,0,(1+N95*'3.Network design parameters'!$K101/12)/'3.Network design parameters'!$L101)</f>
        <v>1.7000000000000002</v>
      </c>
      <c r="H132" s="116">
        <f ca="1">IF('3.Network design parameters'!$L101=0,0,(1+O95*'3.Network design parameters'!$K101/12)/'3.Network design parameters'!$L101)</f>
        <v>1.6999999999999993</v>
      </c>
      <c r="I132" s="116">
        <f ca="1">IF('3.Network design parameters'!$L101=0,0,(1+P95*'3.Network design parameters'!$K101/12)/'3.Network design parameters'!$L101)</f>
        <v>1.7000000000000004</v>
      </c>
      <c r="J132" s="116">
        <f ca="1">IF('3.Network design parameters'!$L101=0,0,(1+Q95*'3.Network design parameters'!$K101/12)/'3.Network design parameters'!$L101)</f>
        <v>1.7000000000000002</v>
      </c>
      <c r="K132" s="116">
        <f ca="1">IF('3.Network design parameters'!$L101=0,0,(1+R95*'3.Network design parameters'!$K101/12)/'3.Network design parameters'!$L101)</f>
        <v>1.7000000000000008</v>
      </c>
      <c r="L132" s="116">
        <f ca="1">IF('3.Network design parameters'!$L101=0,0,(1+S95*'3.Network design parameters'!$K101/12)/'3.Network design parameters'!$L101)</f>
        <v>1.7000000000000008</v>
      </c>
      <c r="M132" s="71"/>
    </row>
    <row r="133" spans="3:13">
      <c r="C133" s="489" t="str">
        <f ca="1">'C. Masterfiles'!C28</f>
        <v>N16</v>
      </c>
      <c r="D133" s="489" t="str">
        <f ca="1">'C. Masterfiles'!D28</f>
        <v>Softswitch - session border controller</v>
      </c>
      <c r="E133" s="242" t="str">
        <f ca="1">'C. Masterfiles'!E28</f>
        <v>SX-SBC</v>
      </c>
      <c r="F133" s="242" t="str">
        <f ca="1">'C. Masterfiles'!F28</f>
        <v>BHE</v>
      </c>
      <c r="G133" s="116">
        <f ca="1">IF('3.Network design parameters'!$L102=0,0,(1+N96*'3.Network design parameters'!$K102/12)/'3.Network design parameters'!$L102)</f>
        <v>1.7000000000000002</v>
      </c>
      <c r="H133" s="116">
        <f ca="1">IF('3.Network design parameters'!$L102=0,0,(1+O96*'3.Network design parameters'!$K102/12)/'3.Network design parameters'!$L102)</f>
        <v>1.6999999999999993</v>
      </c>
      <c r="I133" s="116">
        <f ca="1">IF('3.Network design parameters'!$L102=0,0,(1+P96*'3.Network design parameters'!$K102/12)/'3.Network design parameters'!$L102)</f>
        <v>1.7000000000000004</v>
      </c>
      <c r="J133" s="116">
        <f ca="1">IF('3.Network design parameters'!$L102=0,0,(1+Q96*'3.Network design parameters'!$K102/12)/'3.Network design parameters'!$L102)</f>
        <v>1.7000000000000002</v>
      </c>
      <c r="K133" s="116">
        <f ca="1">IF('3.Network design parameters'!$L102=0,0,(1+R96*'3.Network design parameters'!$K102/12)/'3.Network design parameters'!$L102)</f>
        <v>1.7000000000000008</v>
      </c>
      <c r="L133" s="116">
        <f ca="1">IF('3.Network design parameters'!$L102=0,0,(1+S96*'3.Network design parameters'!$K102/12)/'3.Network design parameters'!$L102)</f>
        <v>1.7000000000000008</v>
      </c>
      <c r="M133" s="71"/>
    </row>
    <row r="134" spans="3:13">
      <c r="C134" s="489" t="str">
        <f ca="1">'C. Masterfiles'!C29</f>
        <v>N17</v>
      </c>
      <c r="D134" s="489" t="str">
        <f ca="1">'C. Masterfiles'!D29</f>
        <v>Softswitch - call control unit</v>
      </c>
      <c r="E134" s="242" t="str">
        <f ca="1">'C. Masterfiles'!E29</f>
        <v>SX-VOICE</v>
      </c>
      <c r="F134" s="242" t="str">
        <f ca="1">'C. Masterfiles'!F29</f>
        <v>BHE</v>
      </c>
      <c r="G134" s="116">
        <f ca="1">IF('3.Network design parameters'!$L103=0,0,(1+N97*'3.Network design parameters'!$K103/12)/'3.Network design parameters'!$L103)</f>
        <v>1.7000000000000002</v>
      </c>
      <c r="H134" s="116">
        <f ca="1">IF('3.Network design parameters'!$L103=0,0,(1+O97*'3.Network design parameters'!$K103/12)/'3.Network design parameters'!$L103)</f>
        <v>1.6999999999999993</v>
      </c>
      <c r="I134" s="116">
        <f ca="1">IF('3.Network design parameters'!$L103=0,0,(1+P97*'3.Network design parameters'!$K103/12)/'3.Network design parameters'!$L103)</f>
        <v>1.7000000000000004</v>
      </c>
      <c r="J134" s="116">
        <f ca="1">IF('3.Network design parameters'!$L103=0,0,(1+Q97*'3.Network design parameters'!$K103/12)/'3.Network design parameters'!$L103)</f>
        <v>1.7000000000000002</v>
      </c>
      <c r="K134" s="116">
        <f ca="1">IF('3.Network design parameters'!$L103=0,0,(1+R97*'3.Network design parameters'!$K103/12)/'3.Network design parameters'!$L103)</f>
        <v>1.7000000000000008</v>
      </c>
      <c r="L134" s="116">
        <f ca="1">IF('3.Network design parameters'!$L103=0,0,(1+S97*'3.Network design parameters'!$K103/12)/'3.Network design parameters'!$L103)</f>
        <v>1.7000000000000008</v>
      </c>
      <c r="M134" s="71"/>
    </row>
    <row r="135" spans="3:13">
      <c r="C135" s="489" t="str">
        <f ca="1">'C. Masterfiles'!C30</f>
        <v>N18</v>
      </c>
      <c r="D135" s="489" t="str">
        <f ca="1">'C. Masterfiles'!D30</f>
        <v>Softswitch - right to use voice licenses</v>
      </c>
      <c r="E135" s="242" t="str">
        <f ca="1">'C. Masterfiles'!E30</f>
        <v>SX-RTU</v>
      </c>
      <c r="F135" s="242" t="str">
        <f ca="1">'C. Masterfiles'!F30</f>
        <v>BHE</v>
      </c>
      <c r="G135" s="116">
        <f ca="1">IF('3.Network design parameters'!$L104=0,0,(1+N98*'3.Network design parameters'!$K104/12)/'3.Network design parameters'!$L104)</f>
        <v>1.7000000000000002</v>
      </c>
      <c r="H135" s="116">
        <f ca="1">IF('3.Network design parameters'!$L104=0,0,(1+O98*'3.Network design parameters'!$K104/12)/'3.Network design parameters'!$L104)</f>
        <v>1.6999999999999993</v>
      </c>
      <c r="I135" s="116">
        <f ca="1">IF('3.Network design parameters'!$L104=0,0,(1+P98*'3.Network design parameters'!$K104/12)/'3.Network design parameters'!$L104)</f>
        <v>1.7000000000000004</v>
      </c>
      <c r="J135" s="116">
        <f ca="1">IF('3.Network design parameters'!$L104=0,0,(1+Q98*'3.Network design parameters'!$K104/12)/'3.Network design parameters'!$L104)</f>
        <v>1.7000000000000002</v>
      </c>
      <c r="K135" s="116">
        <f ca="1">IF('3.Network design parameters'!$L104=0,0,(1+R98*'3.Network design parameters'!$K104/12)/'3.Network design parameters'!$L104)</f>
        <v>1.7000000000000008</v>
      </c>
      <c r="L135" s="116">
        <f ca="1">IF('3.Network design parameters'!$L104=0,0,(1+S98*'3.Network design parameters'!$K104/12)/'3.Network design parameters'!$L104)</f>
        <v>1.7000000000000008</v>
      </c>
      <c r="M135" s="71"/>
    </row>
    <row r="136" spans="3:13">
      <c r="C136" s="489" t="str">
        <f ca="1">'C. Masterfiles'!C31</f>
        <v>N19</v>
      </c>
      <c r="D136" s="489" t="str">
        <f ca="1">'C. Masterfiles'!D31</f>
        <v xml:space="preserve">Interconnect gateway - common equipment </v>
      </c>
      <c r="E136" s="242" t="str">
        <f ca="1">'C. Masterfiles'!E31</f>
        <v>ICGW-CMN</v>
      </c>
      <c r="F136" s="242" t="str">
        <f ca="1">'C. Masterfiles'!F31</f>
        <v>Mbps</v>
      </c>
      <c r="G136" s="116">
        <f ca="1">IF('3.Network design parameters'!$L105=0,0,(1+N99*'3.Network design parameters'!$K105/12)/'3.Network design parameters'!$L105)</f>
        <v>3.4000000000000004</v>
      </c>
      <c r="H136" s="116">
        <f ca="1">IF('3.Network design parameters'!$L105=0,0,(1+O99*'3.Network design parameters'!$K105/12)/'3.Network design parameters'!$L105)</f>
        <v>3.3999999999999995</v>
      </c>
      <c r="I136" s="116">
        <f ca="1">IF('3.Network design parameters'!$L105=0,0,(1+P99*'3.Network design parameters'!$K105/12)/'3.Network design parameters'!$L105)</f>
        <v>3.4000000000000008</v>
      </c>
      <c r="J136" s="116">
        <f ca="1">IF('3.Network design parameters'!$L105=0,0,(1+Q99*'3.Network design parameters'!$K105/12)/'3.Network design parameters'!$L105)</f>
        <v>3.4000000000000004</v>
      </c>
      <c r="K136" s="116">
        <f ca="1">IF('3.Network design parameters'!$L105=0,0,(1+R99*'3.Network design parameters'!$K105/12)/'3.Network design parameters'!$L105)</f>
        <v>3.3999999999999995</v>
      </c>
      <c r="L136" s="116">
        <f ca="1">IF('3.Network design parameters'!$L105=0,0,(1+S99*'3.Network design parameters'!$K105/12)/'3.Network design parameters'!$L105)</f>
        <v>3.3999999999999995</v>
      </c>
      <c r="M136" s="71"/>
    </row>
    <row r="137" spans="3:13">
      <c r="C137" s="489" t="str">
        <f ca="1">'C. Masterfiles'!C32</f>
        <v>N20</v>
      </c>
      <c r="D137" s="489" t="str">
        <f ca="1">'C. Masterfiles'!D32</f>
        <v>Interconnect gateway - controller</v>
      </c>
      <c r="E137" s="242" t="str">
        <f ca="1">'C. Masterfiles'!E32</f>
        <v>ICGW-CONTROL</v>
      </c>
      <c r="F137" s="242" t="str">
        <f ca="1">'C. Masterfiles'!F32</f>
        <v>Mbps</v>
      </c>
      <c r="G137" s="116">
        <f ca="1">IF('3.Network design parameters'!$L106=0,0,(1+N100*'3.Network design parameters'!$K106/12)/'3.Network design parameters'!$L106)</f>
        <v>3.4000000000000004</v>
      </c>
      <c r="H137" s="116">
        <f ca="1">IF('3.Network design parameters'!$L106=0,0,(1+O100*'3.Network design parameters'!$K106/12)/'3.Network design parameters'!$L106)</f>
        <v>3.3999999999999995</v>
      </c>
      <c r="I137" s="116">
        <f ca="1">IF('3.Network design parameters'!$L106=0,0,(1+P100*'3.Network design parameters'!$K106/12)/'3.Network design parameters'!$L106)</f>
        <v>3.4000000000000008</v>
      </c>
      <c r="J137" s="116">
        <f ca="1">IF('3.Network design parameters'!$L106=0,0,(1+Q100*'3.Network design parameters'!$K106/12)/'3.Network design parameters'!$L106)</f>
        <v>3.4000000000000004</v>
      </c>
      <c r="K137" s="116">
        <f ca="1">IF('3.Network design parameters'!$L106=0,0,(1+R100*'3.Network design parameters'!$K106/12)/'3.Network design parameters'!$L106)</f>
        <v>3.3999999999999995</v>
      </c>
      <c r="L137" s="116">
        <f ca="1">IF('3.Network design parameters'!$L106=0,0,(1+S100*'3.Network design parameters'!$K106/12)/'3.Network design parameters'!$L106)</f>
        <v>3.3999999999999995</v>
      </c>
      <c r="M137" s="71"/>
    </row>
    <row r="138" spans="3:13">
      <c r="C138" s="489" t="str">
        <f ca="1">'C. Masterfiles'!C33</f>
        <v>N21</v>
      </c>
      <c r="D138" s="489" t="str">
        <f ca="1">'C. Masterfiles'!D33</f>
        <v>Interconnect gateway - 1GE module (to CORE)</v>
      </c>
      <c r="E138" s="242" t="str">
        <f ca="1">'C. Masterfiles'!E33</f>
        <v>ICGW-1GE-CORE</v>
      </c>
      <c r="F138" s="242" t="str">
        <f ca="1">'C. Masterfiles'!F33</f>
        <v>Mbps</v>
      </c>
      <c r="G138" s="116">
        <f ca="1">IF('3.Network design parameters'!$L107=0,0,(1+N101*'3.Network design parameters'!$K107/12)/'3.Network design parameters'!$L107)</f>
        <v>3.4000000000000004</v>
      </c>
      <c r="H138" s="116">
        <f ca="1">IF('3.Network design parameters'!$L107=0,0,(1+O101*'3.Network design parameters'!$K107/12)/'3.Network design parameters'!$L107)</f>
        <v>3.3999999999999995</v>
      </c>
      <c r="I138" s="116">
        <f ca="1">IF('3.Network design parameters'!$L107=0,0,(1+P101*'3.Network design parameters'!$K107/12)/'3.Network design parameters'!$L107)</f>
        <v>3.4000000000000008</v>
      </c>
      <c r="J138" s="116">
        <f ca="1">IF('3.Network design parameters'!$L107=0,0,(1+Q101*'3.Network design parameters'!$K107/12)/'3.Network design parameters'!$L107)</f>
        <v>3.4000000000000004</v>
      </c>
      <c r="K138" s="116">
        <f ca="1">IF('3.Network design parameters'!$L107=0,0,(1+R101*'3.Network design parameters'!$K107/12)/'3.Network design parameters'!$L107)</f>
        <v>3.3999999999999995</v>
      </c>
      <c r="L138" s="116">
        <f ca="1">IF('3.Network design parameters'!$L107=0,0,(1+S101*'3.Network design parameters'!$K107/12)/'3.Network design parameters'!$L107)</f>
        <v>3.3999999999999995</v>
      </c>
      <c r="M138" s="71"/>
    </row>
    <row r="139" spans="3:13">
      <c r="C139" s="489" t="str">
        <f ca="1">'C. Masterfiles'!C34</f>
        <v>N22</v>
      </c>
      <c r="D139" s="489" t="str">
        <f ca="1">'C. Masterfiles'!D34</f>
        <v>Interconnect gateway - TDM module (to OLO)</v>
      </c>
      <c r="E139" s="242" t="str">
        <f ca="1">'C. Masterfiles'!E34</f>
        <v>ICGW-TDM-OLO</v>
      </c>
      <c r="F139" s="242" t="str">
        <f ca="1">'C. Masterfiles'!F34</f>
        <v>Mbps</v>
      </c>
      <c r="G139" s="116">
        <f ca="1">IF('3.Network design parameters'!$L108=0,0,(1+N102*'3.Network design parameters'!$K108/12)/'3.Network design parameters'!$L108)</f>
        <v>3.4000000000000004</v>
      </c>
      <c r="H139" s="116">
        <f ca="1">IF('3.Network design parameters'!$L108=0,0,(1+O102*'3.Network design parameters'!$K108/12)/'3.Network design parameters'!$L108)</f>
        <v>3.3999999999999995</v>
      </c>
      <c r="I139" s="116">
        <f ca="1">IF('3.Network design parameters'!$L108=0,0,(1+P102*'3.Network design parameters'!$K108/12)/'3.Network design parameters'!$L108)</f>
        <v>3.4000000000000008</v>
      </c>
      <c r="J139" s="116">
        <f ca="1">IF('3.Network design parameters'!$L108=0,0,(1+Q102*'3.Network design parameters'!$K108/12)/'3.Network design parameters'!$L108)</f>
        <v>3.4000000000000004</v>
      </c>
      <c r="K139" s="116">
        <f ca="1">IF('3.Network design parameters'!$L108=0,0,(1+R102*'3.Network design parameters'!$K108/12)/'3.Network design parameters'!$L108)</f>
        <v>3.3999999999999995</v>
      </c>
      <c r="L139" s="116">
        <f ca="1">IF('3.Network design parameters'!$L108=0,0,(1+S102*'3.Network design parameters'!$K108/12)/'3.Network design parameters'!$L108)</f>
        <v>3.3999999999999995</v>
      </c>
      <c r="M139" s="71"/>
    </row>
    <row r="140" spans="3:13">
      <c r="C140" s="489" t="str">
        <f ca="1">'C. Masterfiles'!C35</f>
        <v>N23</v>
      </c>
      <c r="D140" s="489" t="str">
        <f ca="1">'C. Masterfiles'!D35</f>
        <v xml:space="preserve">International gateway - common equipment </v>
      </c>
      <c r="E140" s="242" t="str">
        <f ca="1">'C. Masterfiles'!E35</f>
        <v>INTGW-CMN</v>
      </c>
      <c r="F140" s="242" t="str">
        <f ca="1">'C. Masterfiles'!F35</f>
        <v>Mbps</v>
      </c>
      <c r="G140" s="116">
        <f ca="1">IF('3.Network design parameters'!$L109=0,0,(1+N103*'3.Network design parameters'!$K109/12)/'3.Network design parameters'!$L109)</f>
        <v>3.4000000000000004</v>
      </c>
      <c r="H140" s="116">
        <f ca="1">IF('3.Network design parameters'!$L109=0,0,(1+O103*'3.Network design parameters'!$K109/12)/'3.Network design parameters'!$L109)</f>
        <v>3.4000000000000004</v>
      </c>
      <c r="I140" s="116">
        <f ca="1">IF('3.Network design parameters'!$L109=0,0,(1+P103*'3.Network design parameters'!$K109/12)/'3.Network design parameters'!$L109)</f>
        <v>3.4000000000000004</v>
      </c>
      <c r="J140" s="116">
        <f ca="1">IF('3.Network design parameters'!$L109=0,0,(1+Q103*'3.Network design parameters'!$K109/12)/'3.Network design parameters'!$L109)</f>
        <v>3.4000000000000004</v>
      </c>
      <c r="K140" s="116">
        <f ca="1">IF('3.Network design parameters'!$L109=0,0,(1+R103*'3.Network design parameters'!$K109/12)/'3.Network design parameters'!$L109)</f>
        <v>3.4000000000000004</v>
      </c>
      <c r="L140" s="116">
        <f ca="1">IF('3.Network design parameters'!$L109=0,0,(1+S103*'3.Network design parameters'!$K109/12)/'3.Network design parameters'!$L109)</f>
        <v>3.4000000000000004</v>
      </c>
      <c r="M140" s="71"/>
    </row>
    <row r="141" spans="3:13">
      <c r="C141" s="489" t="str">
        <f ca="1">'C. Masterfiles'!C36</f>
        <v>N24</v>
      </c>
      <c r="D141" s="489" t="str">
        <f ca="1">'C. Masterfiles'!D36</f>
        <v>International gateway - controller</v>
      </c>
      <c r="E141" s="242" t="str">
        <f ca="1">'C. Masterfiles'!E36</f>
        <v>INTGW-CONTROL</v>
      </c>
      <c r="F141" s="242" t="str">
        <f ca="1">'C. Masterfiles'!F36</f>
        <v>Mbps</v>
      </c>
      <c r="G141" s="116">
        <f ca="1">IF('3.Network design parameters'!$L110=0,0,(1+N104*'3.Network design parameters'!$K110/12)/'3.Network design parameters'!$L110)</f>
        <v>3.4000000000000004</v>
      </c>
      <c r="H141" s="116">
        <f ca="1">IF('3.Network design parameters'!$L110=0,0,(1+O104*'3.Network design parameters'!$K110/12)/'3.Network design parameters'!$L110)</f>
        <v>3.4000000000000004</v>
      </c>
      <c r="I141" s="116">
        <f ca="1">IF('3.Network design parameters'!$L110=0,0,(1+P104*'3.Network design parameters'!$K110/12)/'3.Network design parameters'!$L110)</f>
        <v>3.4000000000000004</v>
      </c>
      <c r="J141" s="116">
        <f ca="1">IF('3.Network design parameters'!$L110=0,0,(1+Q104*'3.Network design parameters'!$K110/12)/'3.Network design parameters'!$L110)</f>
        <v>3.4000000000000004</v>
      </c>
      <c r="K141" s="116">
        <f ca="1">IF('3.Network design parameters'!$L110=0,0,(1+R104*'3.Network design parameters'!$K110/12)/'3.Network design parameters'!$L110)</f>
        <v>3.4000000000000004</v>
      </c>
      <c r="L141" s="116">
        <f ca="1">IF('3.Network design parameters'!$L110=0,0,(1+S104*'3.Network design parameters'!$K110/12)/'3.Network design parameters'!$L110)</f>
        <v>3.4000000000000004</v>
      </c>
      <c r="M141" s="71"/>
    </row>
    <row r="142" spans="3:13">
      <c r="C142" s="489" t="str">
        <f ca="1">'C. Masterfiles'!C37</f>
        <v>N25</v>
      </c>
      <c r="D142" s="489" t="str">
        <f ca="1">'C. Masterfiles'!D37</f>
        <v>International gateway - 1GE module (to CORE)</v>
      </c>
      <c r="E142" s="242" t="str">
        <f ca="1">'C. Masterfiles'!E37</f>
        <v>INTGW-1GE-CORE</v>
      </c>
      <c r="F142" s="242" t="str">
        <f ca="1">'C. Masterfiles'!F37</f>
        <v>Mbps</v>
      </c>
      <c r="G142" s="116">
        <f ca="1">IF('3.Network design parameters'!$L111=0,0,(1+N105*'3.Network design parameters'!$K111/12)/'3.Network design parameters'!$L111)</f>
        <v>3.4000000000000004</v>
      </c>
      <c r="H142" s="116">
        <f ca="1">IF('3.Network design parameters'!$L111=0,0,(1+O105*'3.Network design parameters'!$K111/12)/'3.Network design parameters'!$L111)</f>
        <v>3.4000000000000004</v>
      </c>
      <c r="I142" s="116">
        <f ca="1">IF('3.Network design parameters'!$L111=0,0,(1+P105*'3.Network design parameters'!$K111/12)/'3.Network design parameters'!$L111)</f>
        <v>3.4000000000000004</v>
      </c>
      <c r="J142" s="116">
        <f ca="1">IF('3.Network design parameters'!$L111=0,0,(1+Q105*'3.Network design parameters'!$K111/12)/'3.Network design parameters'!$L111)</f>
        <v>3.4000000000000004</v>
      </c>
      <c r="K142" s="116">
        <f ca="1">IF('3.Network design parameters'!$L111=0,0,(1+R105*'3.Network design parameters'!$K111/12)/'3.Network design parameters'!$L111)</f>
        <v>3.4000000000000004</v>
      </c>
      <c r="L142" s="116">
        <f ca="1">IF('3.Network design parameters'!$L111=0,0,(1+S105*'3.Network design parameters'!$K111/12)/'3.Network design parameters'!$L111)</f>
        <v>3.4000000000000004</v>
      </c>
      <c r="M142" s="71"/>
    </row>
    <row r="143" spans="3:13">
      <c r="C143" s="489" t="str">
        <f ca="1">'C. Masterfiles'!C38</f>
        <v>N26</v>
      </c>
      <c r="D143" s="489" t="str">
        <f ca="1">'C. Masterfiles'!D38</f>
        <v>International gateway - TDM module (to INT)</v>
      </c>
      <c r="E143" s="242" t="str">
        <f ca="1">'C. Masterfiles'!E38</f>
        <v>INTGW-TDM-INT</v>
      </c>
      <c r="F143" s="242" t="str">
        <f ca="1">'C. Masterfiles'!F38</f>
        <v>Mbps</v>
      </c>
      <c r="G143" s="116">
        <f ca="1">IF('3.Network design parameters'!$L112=0,0,(1+N106*'3.Network design parameters'!$K112/12)/'3.Network design parameters'!$L112)</f>
        <v>3.4000000000000004</v>
      </c>
      <c r="H143" s="116">
        <f ca="1">IF('3.Network design parameters'!$L112=0,0,(1+O106*'3.Network design parameters'!$K112/12)/'3.Network design parameters'!$L112)</f>
        <v>3.4000000000000004</v>
      </c>
      <c r="I143" s="116">
        <f ca="1">IF('3.Network design parameters'!$L112=0,0,(1+P106*'3.Network design parameters'!$K112/12)/'3.Network design parameters'!$L112)</f>
        <v>3.4000000000000004</v>
      </c>
      <c r="J143" s="116">
        <f ca="1">IF('3.Network design parameters'!$L112=0,0,(1+Q106*'3.Network design parameters'!$K112/12)/'3.Network design parameters'!$L112)</f>
        <v>3.4000000000000004</v>
      </c>
      <c r="K143" s="116">
        <f ca="1">IF('3.Network design parameters'!$L112=0,0,(1+R106*'3.Network design parameters'!$K112/12)/'3.Network design parameters'!$L112)</f>
        <v>3.4000000000000004</v>
      </c>
      <c r="L143" s="116">
        <f ca="1">IF('3.Network design parameters'!$L112=0,0,(1+S106*'3.Network design parameters'!$K112/12)/'3.Network design parameters'!$L112)</f>
        <v>3.4000000000000004</v>
      </c>
      <c r="M143" s="71"/>
    </row>
    <row r="144" spans="3:13">
      <c r="C144" s="489" t="str">
        <f ca="1">'C. Masterfiles'!C39</f>
        <v>N27</v>
      </c>
      <c r="D144" s="489" t="str">
        <f ca="1">'C. Masterfiles'!D39</f>
        <v>Signalling gateway - common equipment</v>
      </c>
      <c r="E144" s="242" t="str">
        <f ca="1">'C. Masterfiles'!E39</f>
        <v>SGW-CMN</v>
      </c>
      <c r="F144" s="242" t="str">
        <f ca="1">'C. Masterfiles'!F39</f>
        <v>BHE</v>
      </c>
      <c r="G144" s="116">
        <f ca="1">IF('3.Network design parameters'!$L113=0,0,(1+N107*'3.Network design parameters'!$K113/12)/'3.Network design parameters'!$L113)</f>
        <v>1.7000000000000004</v>
      </c>
      <c r="H144" s="116">
        <f ca="1">IF('3.Network design parameters'!$L113=0,0,(1+O107*'3.Network design parameters'!$K113/12)/'3.Network design parameters'!$L113)</f>
        <v>1.6999999999999997</v>
      </c>
      <c r="I144" s="116">
        <f ca="1">IF('3.Network design parameters'!$L113=0,0,(1+P107*'3.Network design parameters'!$K113/12)/'3.Network design parameters'!$L113)</f>
        <v>1.7000000000000004</v>
      </c>
      <c r="J144" s="116">
        <f ca="1">IF('3.Network design parameters'!$L113=0,0,(1+Q107*'3.Network design parameters'!$K113/12)/'3.Network design parameters'!$L113)</f>
        <v>1.7000000000000002</v>
      </c>
      <c r="K144" s="116">
        <f ca="1">IF('3.Network design parameters'!$L113=0,0,(1+R107*'3.Network design parameters'!$K113/12)/'3.Network design parameters'!$L113)</f>
        <v>1.7000000000000002</v>
      </c>
      <c r="L144" s="116">
        <f ca="1">IF('3.Network design parameters'!$L113=0,0,(1+S107*'3.Network design parameters'!$K113/12)/'3.Network design parameters'!$L113)</f>
        <v>1.7000000000000002</v>
      </c>
      <c r="M144" s="71"/>
    </row>
    <row r="145" spans="2:13">
      <c r="C145" s="489" t="str">
        <f ca="1">'C. Masterfiles'!C40</f>
        <v>N28</v>
      </c>
      <c r="D145" s="489" t="str">
        <f ca="1">'C. Masterfiles'!D40</f>
        <v>Signalling gateway - controller</v>
      </c>
      <c r="E145" s="242" t="str">
        <f ca="1">'C. Masterfiles'!E40</f>
        <v>SGW-CONTROL</v>
      </c>
      <c r="F145" s="242" t="str">
        <f ca="1">'C. Masterfiles'!F40</f>
        <v>BHE</v>
      </c>
      <c r="G145" s="116">
        <f ca="1">IF('3.Network design parameters'!$L114=0,0,(1+N108*'3.Network design parameters'!$K114/12)/'3.Network design parameters'!$L114)</f>
        <v>1.7000000000000004</v>
      </c>
      <c r="H145" s="116">
        <f ca="1">IF('3.Network design parameters'!$L114=0,0,(1+O108*'3.Network design parameters'!$K114/12)/'3.Network design parameters'!$L114)</f>
        <v>1.6999999999999997</v>
      </c>
      <c r="I145" s="116">
        <f ca="1">IF('3.Network design parameters'!$L114=0,0,(1+P108*'3.Network design parameters'!$K114/12)/'3.Network design parameters'!$L114)</f>
        <v>1.7000000000000004</v>
      </c>
      <c r="J145" s="116">
        <f ca="1">IF('3.Network design parameters'!$L114=0,0,(1+Q108*'3.Network design parameters'!$K114/12)/'3.Network design parameters'!$L114)</f>
        <v>1.7000000000000002</v>
      </c>
      <c r="K145" s="116">
        <f ca="1">IF('3.Network design parameters'!$L114=0,0,(1+R108*'3.Network design parameters'!$K114/12)/'3.Network design parameters'!$L114)</f>
        <v>1.7000000000000002</v>
      </c>
      <c r="L145" s="116">
        <f ca="1">IF('3.Network design parameters'!$L114=0,0,(1+S108*'3.Network design parameters'!$K114/12)/'3.Network design parameters'!$L114)</f>
        <v>1.7000000000000002</v>
      </c>
      <c r="M145" s="71"/>
    </row>
    <row r="146" spans="2:13">
      <c r="C146" s="489" t="str">
        <f ca="1">'C. Masterfiles'!C41</f>
        <v>N29</v>
      </c>
      <c r="D146" s="489" t="str">
        <f ca="1">'C. Masterfiles'!D41</f>
        <v>Signalling gateway - CCS7 to SIGTRAN to the core</v>
      </c>
      <c r="E146" s="242" t="str">
        <f ca="1">'C. Masterfiles'!E41</f>
        <v>SGW-SIGTRAN</v>
      </c>
      <c r="F146" s="242" t="str">
        <f ca="1">'C. Masterfiles'!F41</f>
        <v>BHE</v>
      </c>
      <c r="G146" s="116">
        <f ca="1">IF('3.Network design parameters'!$L115=0,0,(1+N109*'3.Network design parameters'!$K115/12)/'3.Network design parameters'!$L115)</f>
        <v>1.7000000000000004</v>
      </c>
      <c r="H146" s="116">
        <f ca="1">IF('3.Network design parameters'!$L115=0,0,(1+O109*'3.Network design parameters'!$K115/12)/'3.Network design parameters'!$L115)</f>
        <v>1.6999999999999997</v>
      </c>
      <c r="I146" s="116">
        <f ca="1">IF('3.Network design parameters'!$L115=0,0,(1+P109*'3.Network design parameters'!$K115/12)/'3.Network design parameters'!$L115)</f>
        <v>1.7000000000000004</v>
      </c>
      <c r="J146" s="116">
        <f ca="1">IF('3.Network design parameters'!$L115=0,0,(1+Q109*'3.Network design parameters'!$K115/12)/'3.Network design parameters'!$L115)</f>
        <v>1.7000000000000002</v>
      </c>
      <c r="K146" s="116">
        <f ca="1">IF('3.Network design parameters'!$L115=0,0,(1+R109*'3.Network design parameters'!$K115/12)/'3.Network design parameters'!$L115)</f>
        <v>1.7000000000000002</v>
      </c>
      <c r="L146" s="116">
        <f ca="1">IF('3.Network design parameters'!$L115=0,0,(1+S109*'3.Network design parameters'!$K115/12)/'3.Network design parameters'!$L115)</f>
        <v>1.7000000000000002</v>
      </c>
      <c r="M146" s="71"/>
    </row>
    <row r="147" spans="2:13">
      <c r="C147" s="489" t="str">
        <f ca="1">'C. Masterfiles'!C42</f>
        <v>N30</v>
      </c>
      <c r="D147" s="489" t="str">
        <f ca="1">'C. Masterfiles'!D42</f>
        <v>Network management system</v>
      </c>
      <c r="E147" s="242" t="str">
        <f ca="1">'C. Masterfiles'!E42</f>
        <v>NMS</v>
      </c>
      <c r="F147" s="242" t="str">
        <f ca="1">'C. Masterfiles'!F42</f>
        <v>Subscribers</v>
      </c>
      <c r="G147" s="116">
        <f ca="1">IF('3.Network design parameters'!$L116=0,0,(1+N110*'3.Network design parameters'!$K116/12)/'3.Network design parameters'!$L116)</f>
        <v>1.7000000000000002</v>
      </c>
      <c r="H147" s="116">
        <f ca="1">IF('3.Network design parameters'!$L116=0,0,(1+O110*'3.Network design parameters'!$K116/12)/'3.Network design parameters'!$L116)</f>
        <v>1.7000000000000002</v>
      </c>
      <c r="I147" s="116">
        <f ca="1">IF('3.Network design parameters'!$L116=0,0,(1+P110*'3.Network design parameters'!$K116/12)/'3.Network design parameters'!$L116)</f>
        <v>1.6999986455074088</v>
      </c>
      <c r="J147" s="116">
        <f ca="1">IF('3.Network design parameters'!$L116=0,0,(1+Q110*'3.Network design parameters'!$K116/12)/'3.Network design parameters'!$L116)</f>
        <v>1.7000019203982661</v>
      </c>
      <c r="K147" s="116">
        <f ca="1">IF('3.Network design parameters'!$L116=0,0,(1+R110*'3.Network design parameters'!$K116/12)/'3.Network design parameters'!$L116)</f>
        <v>1.6999991988335017</v>
      </c>
      <c r="L147" s="116">
        <f ca="1">IF('3.Network design parameters'!$L116=0,0,(1+S110*'3.Network design parameters'!$K116/12)/'3.Network design parameters'!$L116)</f>
        <v>1.6999991988335017</v>
      </c>
      <c r="M147" s="71"/>
    </row>
    <row r="148" spans="2:13">
      <c r="C148" s="489" t="str">
        <f ca="1">'C. Masterfiles'!C43</f>
        <v>N31</v>
      </c>
      <c r="D148" s="489" t="str">
        <f ca="1">'C. Masterfiles'!D43</f>
        <v>Operational support system</v>
      </c>
      <c r="E148" s="242" t="str">
        <f ca="1">'C. Masterfiles'!E43</f>
        <v>OSS</v>
      </c>
      <c r="F148" s="242" t="str">
        <f ca="1">'C. Masterfiles'!F43</f>
        <v>Subscribers</v>
      </c>
      <c r="G148" s="116">
        <f ca="1">IF('3.Network design parameters'!$L117=0,0,(1+N111*'3.Network design parameters'!$K117/12)/'3.Network design parameters'!$L117)</f>
        <v>1.7000000000000002</v>
      </c>
      <c r="H148" s="116">
        <f ca="1">IF('3.Network design parameters'!$L117=0,0,(1+O111*'3.Network design parameters'!$K117/12)/'3.Network design parameters'!$L117)</f>
        <v>1.7000000000000002</v>
      </c>
      <c r="I148" s="116">
        <f ca="1">IF('3.Network design parameters'!$L117=0,0,(1+P111*'3.Network design parameters'!$K117/12)/'3.Network design parameters'!$L117)</f>
        <v>1.6999986455074088</v>
      </c>
      <c r="J148" s="116">
        <f ca="1">IF('3.Network design parameters'!$L117=0,0,(1+Q111*'3.Network design parameters'!$K117/12)/'3.Network design parameters'!$L117)</f>
        <v>1.7000019203982661</v>
      </c>
      <c r="K148" s="116">
        <f ca="1">IF('3.Network design parameters'!$L117=0,0,(1+R111*'3.Network design parameters'!$K117/12)/'3.Network design parameters'!$L117)</f>
        <v>1.6999991988335017</v>
      </c>
      <c r="L148" s="116">
        <f ca="1">IF('3.Network design parameters'!$L117=0,0,(1+S111*'3.Network design parameters'!$K117/12)/'3.Network design parameters'!$L117)</f>
        <v>1.6999991988335017</v>
      </c>
      <c r="M148" s="71"/>
    </row>
    <row r="149" spans="2:13">
      <c r="C149" s="489" t="str">
        <f ca="1">'C. Masterfiles'!C44</f>
        <v>N32</v>
      </c>
      <c r="D149" s="489" t="str">
        <f ca="1">'C. Masterfiles'!D44</f>
        <v>Interconnection billing system</v>
      </c>
      <c r="E149" s="242" t="str">
        <f ca="1">'C. Masterfiles'!E44</f>
        <v>IBIL</v>
      </c>
      <c r="F149" s="242" t="str">
        <f ca="1">'C. Masterfiles'!F44</f>
        <v>Subscribers</v>
      </c>
      <c r="G149" s="116">
        <f ca="1">IF('3.Network design parameters'!$L118=0,0,(1+N112*'3.Network design parameters'!$K118/12)/'3.Network design parameters'!$L118)</f>
        <v>1.7000000000000002</v>
      </c>
      <c r="H149" s="116">
        <f ca="1">IF('3.Network design parameters'!$L118=0,0,(1+O112*'3.Network design parameters'!$K118/12)/'3.Network design parameters'!$L118)</f>
        <v>1.7000000000000002</v>
      </c>
      <c r="I149" s="116">
        <f ca="1">IF('3.Network design parameters'!$L118=0,0,(1+P112*'3.Network design parameters'!$K118/12)/'3.Network design parameters'!$L118)</f>
        <v>1.6999986455074088</v>
      </c>
      <c r="J149" s="116">
        <f ca="1">IF('3.Network design parameters'!$L118=0,0,(1+Q112*'3.Network design parameters'!$K118/12)/'3.Network design parameters'!$L118)</f>
        <v>1.7000019203982661</v>
      </c>
      <c r="K149" s="116">
        <f ca="1">IF('3.Network design parameters'!$L118=0,0,(1+R112*'3.Network design parameters'!$K118/12)/'3.Network design parameters'!$L118)</f>
        <v>1.6999991988335017</v>
      </c>
      <c r="L149" s="116">
        <f ca="1">IF('3.Network design parameters'!$L118=0,0,(1+S112*'3.Network design parameters'!$K118/12)/'3.Network design parameters'!$L118)</f>
        <v>1.6999991988335017</v>
      </c>
      <c r="M149" s="71"/>
    </row>
    <row r="152" spans="2:13" ht="15.75">
      <c r="B152" s="100">
        <f>B115+0.01</f>
        <v>6.0699999999999985</v>
      </c>
      <c r="C152" s="24" t="s">
        <v>547</v>
      </c>
      <c r="D152" s="23"/>
      <c r="E152" s="25"/>
      <c r="F152" s="25"/>
      <c r="G152" s="401"/>
      <c r="H152" s="68"/>
      <c r="I152" s="68"/>
      <c r="J152" s="68"/>
      <c r="K152" s="68"/>
    </row>
    <row r="154" spans="2:13">
      <c r="C154" s="56" t="s">
        <v>21</v>
      </c>
      <c r="D154" s="77" t="s">
        <v>234</v>
      </c>
      <c r="E154" s="78" t="s">
        <v>20</v>
      </c>
      <c r="F154" s="78" t="s">
        <v>54</v>
      </c>
      <c r="G154" s="182">
        <f ca="1">'C. Masterfiles'!$D$106</f>
        <v>2015</v>
      </c>
      <c r="H154" s="182">
        <f ca="1">'C. Masterfiles'!$D$107</f>
        <v>2016</v>
      </c>
      <c r="I154" s="182">
        <f ca="1">'C. Masterfiles'!$D$108</f>
        <v>2017</v>
      </c>
      <c r="J154" s="182">
        <f ca="1">'C. Masterfiles'!$D$109</f>
        <v>2018</v>
      </c>
      <c r="K154" s="182">
        <f ca="1">'C. Masterfiles'!$D$110</f>
        <v>2019</v>
      </c>
      <c r="L154" s="182">
        <f ca="1">'C. Masterfiles'!$D$111</f>
        <v>2020</v>
      </c>
    </row>
    <row r="155" spans="2:13">
      <c r="C155" s="489" t="str">
        <f ca="1">'C. Masterfiles'!C13</f>
        <v>N01</v>
      </c>
      <c r="D155" s="489" t="str">
        <f ca="1">'C. Masterfiles'!D13</f>
        <v xml:space="preserve">MSAN - common equipment </v>
      </c>
      <c r="E155" s="242" t="str">
        <f ca="1">'C. Masterfiles'!E13</f>
        <v>MSAN-CMN</v>
      </c>
      <c r="F155" s="242" t="str">
        <f ca="1">'C. Masterfiles'!F13</f>
        <v>Chassis</v>
      </c>
      <c r="G155" s="115">
        <f t="shared" ref="G155:L164" ca="1" si="7">G81*G118</f>
        <v>0</v>
      </c>
      <c r="H155" s="115">
        <f t="shared" ca="1" si="7"/>
        <v>0</v>
      </c>
      <c r="I155" s="115">
        <f t="shared" ca="1" si="7"/>
        <v>0</v>
      </c>
      <c r="J155" s="115">
        <f t="shared" ca="1" si="7"/>
        <v>0</v>
      </c>
      <c r="K155" s="115">
        <f t="shared" ca="1" si="7"/>
        <v>0</v>
      </c>
      <c r="L155" s="115">
        <f t="shared" ca="1" si="7"/>
        <v>0</v>
      </c>
    </row>
    <row r="156" spans="2:13">
      <c r="C156" s="489" t="str">
        <f ca="1">'C. Masterfiles'!C14</f>
        <v>N02</v>
      </c>
      <c r="D156" s="489" t="str">
        <f ca="1">'C. Masterfiles'!D14</f>
        <v>MSAN - 1GE card</v>
      </c>
      <c r="E156" s="242" t="str">
        <f ca="1">'C. Masterfiles'!E14</f>
        <v>MSAN-1GE</v>
      </c>
      <c r="F156" s="242" t="str">
        <f ca="1">'C. Masterfiles'!F14</f>
        <v>Mbps</v>
      </c>
      <c r="G156" s="115">
        <f t="shared" ca="1" si="7"/>
        <v>92588.223451714293</v>
      </c>
      <c r="H156" s="115">
        <f t="shared" ca="1" si="7"/>
        <v>94439.987920748579</v>
      </c>
      <c r="I156" s="115">
        <f t="shared" ca="1" si="7"/>
        <v>96328.78767916355</v>
      </c>
      <c r="J156" s="115">
        <f t="shared" ca="1" si="7"/>
        <v>98255.363432746817</v>
      </c>
      <c r="K156" s="115">
        <f t="shared" ca="1" si="7"/>
        <v>100220.47070140175</v>
      </c>
      <c r="L156" s="115">
        <f t="shared" ca="1" si="7"/>
        <v>102224.88011542975</v>
      </c>
    </row>
    <row r="157" spans="2:13">
      <c r="C157" s="489" t="str">
        <f ca="1">'C. Masterfiles'!C15</f>
        <v>N03</v>
      </c>
      <c r="D157" s="489" t="str">
        <f ca="1">'C. Masterfiles'!D15</f>
        <v xml:space="preserve">Layer 2 Aggregation switch - common equipment </v>
      </c>
      <c r="E157" s="242" t="str">
        <f ca="1">'C. Masterfiles'!E15</f>
        <v>AGGR-CMN</v>
      </c>
      <c r="F157" s="242" t="str">
        <f ca="1">'C. Masterfiles'!F15</f>
        <v>Chassis</v>
      </c>
      <c r="G157" s="115">
        <f t="shared" ca="1" si="7"/>
        <v>0</v>
      </c>
      <c r="H157" s="115">
        <f t="shared" ca="1" si="7"/>
        <v>0</v>
      </c>
      <c r="I157" s="115">
        <f t="shared" ca="1" si="7"/>
        <v>0</v>
      </c>
      <c r="J157" s="115">
        <f t="shared" ca="1" si="7"/>
        <v>0</v>
      </c>
      <c r="K157" s="115">
        <f t="shared" ca="1" si="7"/>
        <v>0</v>
      </c>
      <c r="L157" s="115">
        <f t="shared" ca="1" si="7"/>
        <v>0</v>
      </c>
    </row>
    <row r="158" spans="2:13" ht="25.5">
      <c r="C158" s="489" t="str">
        <f ca="1">'C. Masterfiles'!C16</f>
        <v>N04</v>
      </c>
      <c r="D158" s="489" t="str">
        <f ca="1">'C. Masterfiles'!D16</f>
        <v>Layer 2 Aggregation switch - 1GE card (to MSAN Ring)</v>
      </c>
      <c r="E158" s="242" t="str">
        <f ca="1">'C. Masterfiles'!E16</f>
        <v>AGGR-1GE-MSAN</v>
      </c>
      <c r="F158" s="242" t="str">
        <f ca="1">'C. Masterfiles'!F16</f>
        <v>Mbps</v>
      </c>
      <c r="G158" s="115">
        <f t="shared" ca="1" si="7"/>
        <v>135631.08517757145</v>
      </c>
      <c r="H158" s="115">
        <f t="shared" ca="1" si="7"/>
        <v>138343.70688112287</v>
      </c>
      <c r="I158" s="115">
        <f t="shared" ca="1" si="7"/>
        <v>141110.58101874535</v>
      </c>
      <c r="J158" s="115">
        <f t="shared" ca="1" si="7"/>
        <v>143932.79263912025</v>
      </c>
      <c r="K158" s="115">
        <f t="shared" ca="1" si="7"/>
        <v>146811.44849190264</v>
      </c>
      <c r="L158" s="115">
        <f t="shared" ca="1" si="7"/>
        <v>149747.67746174065</v>
      </c>
    </row>
    <row r="159" spans="2:13" ht="25.5">
      <c r="C159" s="489" t="str">
        <f ca="1">'C. Masterfiles'!C17</f>
        <v>N05</v>
      </c>
      <c r="D159" s="489" t="str">
        <f ca="1">'C. Masterfiles'!D17</f>
        <v>Layer 2 Aggregation switch - 2,5GE module (to AGGR Ring)</v>
      </c>
      <c r="E159" s="242" t="str">
        <f ca="1">'C. Masterfiles'!E17</f>
        <v>AGGR-2,5GE-AGGR</v>
      </c>
      <c r="F159" s="242" t="str">
        <f ca="1">'C. Masterfiles'!F17</f>
        <v>Mbps</v>
      </c>
      <c r="G159" s="115">
        <f t="shared" ca="1" si="7"/>
        <v>135631.08517757145</v>
      </c>
      <c r="H159" s="115">
        <f t="shared" ca="1" si="7"/>
        <v>138343.70688112287</v>
      </c>
      <c r="I159" s="115">
        <f t="shared" ca="1" si="7"/>
        <v>141110.58101874535</v>
      </c>
      <c r="J159" s="115">
        <f t="shared" ca="1" si="7"/>
        <v>143932.79263912025</v>
      </c>
      <c r="K159" s="115">
        <f t="shared" ca="1" si="7"/>
        <v>146811.44849190264</v>
      </c>
      <c r="L159" s="115">
        <f t="shared" ca="1" si="7"/>
        <v>149747.67746174065</v>
      </c>
    </row>
    <row r="160" spans="2:13">
      <c r="C160" s="489" t="str">
        <f ca="1">'C. Masterfiles'!C18</f>
        <v>N06</v>
      </c>
      <c r="D160" s="489" t="str">
        <f ca="1">'C. Masterfiles'!D18</f>
        <v>Layer 2 Aggregation switch - processor</v>
      </c>
      <c r="E160" s="242" t="str">
        <f ca="1">'C. Masterfiles'!E18</f>
        <v>AGGR-PROC</v>
      </c>
      <c r="F160" s="242" t="str">
        <f ca="1">'C. Masterfiles'!F18</f>
        <v>Mbps</v>
      </c>
      <c r="G160" s="115">
        <f t="shared" ca="1" si="7"/>
        <v>135631.08517757145</v>
      </c>
      <c r="H160" s="115">
        <f t="shared" ca="1" si="7"/>
        <v>138343.70688112287</v>
      </c>
      <c r="I160" s="115">
        <f t="shared" ca="1" si="7"/>
        <v>141110.58101874535</v>
      </c>
      <c r="J160" s="115">
        <f t="shared" ca="1" si="7"/>
        <v>143932.79263912025</v>
      </c>
      <c r="K160" s="115">
        <f t="shared" ca="1" si="7"/>
        <v>146811.44849190264</v>
      </c>
      <c r="L160" s="115">
        <f t="shared" ca="1" si="7"/>
        <v>149747.67746174065</v>
      </c>
    </row>
    <row r="161" spans="3:12">
      <c r="C161" s="489" t="str">
        <f ca="1">'C. Masterfiles'!C19</f>
        <v>N07</v>
      </c>
      <c r="D161" s="489" t="str">
        <f ca="1">'C. Masterfiles'!D19</f>
        <v xml:space="preserve">Layer 3 edge router - common equipment </v>
      </c>
      <c r="E161" s="242" t="str">
        <f ca="1">'C. Masterfiles'!E19</f>
        <v>EDGE-CMN</v>
      </c>
      <c r="F161" s="242" t="str">
        <f ca="1">'C. Masterfiles'!F19</f>
        <v>Chassis</v>
      </c>
      <c r="G161" s="115">
        <f t="shared" ca="1" si="7"/>
        <v>0</v>
      </c>
      <c r="H161" s="115">
        <f t="shared" ca="1" si="7"/>
        <v>0</v>
      </c>
      <c r="I161" s="115">
        <f t="shared" ca="1" si="7"/>
        <v>0</v>
      </c>
      <c r="J161" s="115">
        <f t="shared" ca="1" si="7"/>
        <v>0</v>
      </c>
      <c r="K161" s="115">
        <f t="shared" ca="1" si="7"/>
        <v>0</v>
      </c>
      <c r="L161" s="115">
        <f t="shared" ca="1" si="7"/>
        <v>0</v>
      </c>
    </row>
    <row r="162" spans="3:12">
      <c r="C162" s="489" t="str">
        <f ca="1">'C. Masterfiles'!C20</f>
        <v>N08</v>
      </c>
      <c r="D162" s="489" t="str">
        <f ca="1">'C. Masterfiles'!D20</f>
        <v>Layer 3 edge router - 2,5GE module (to AGGR Ring)</v>
      </c>
      <c r="E162" s="242" t="str">
        <f ca="1">'C. Masterfiles'!E20</f>
        <v>EDGE-2,5GE-AGGR</v>
      </c>
      <c r="F162" s="242" t="str">
        <f ca="1">'C. Masterfiles'!F20</f>
        <v>Mbps</v>
      </c>
      <c r="G162" s="115">
        <f t="shared" ca="1" si="7"/>
        <v>125877.33517757147</v>
      </c>
      <c r="H162" s="115">
        <f t="shared" ca="1" si="7"/>
        <v>128394.88188112287</v>
      </c>
      <c r="I162" s="115">
        <f t="shared" ca="1" si="7"/>
        <v>130962.77951874532</v>
      </c>
      <c r="J162" s="115">
        <f t="shared" ca="1" si="7"/>
        <v>133582.03510912028</v>
      </c>
      <c r="K162" s="115">
        <f t="shared" ca="1" si="7"/>
        <v>136253.67581130264</v>
      </c>
      <c r="L162" s="115">
        <f t="shared" ca="1" si="7"/>
        <v>138978.74932752867</v>
      </c>
    </row>
    <row r="163" spans="3:12">
      <c r="C163" s="489" t="str">
        <f ca="1">'C. Masterfiles'!C21</f>
        <v>N09</v>
      </c>
      <c r="D163" s="489" t="str">
        <f ca="1">'C. Masterfiles'!D21</f>
        <v>Layer 3 edge router - 2,5GE module (to EDGE Ring)</v>
      </c>
      <c r="E163" s="242" t="str">
        <f ca="1">'C. Masterfiles'!E21</f>
        <v>EDGE-2,5GE-EDGE</v>
      </c>
      <c r="F163" s="242" t="str">
        <f ca="1">'C. Masterfiles'!F21</f>
        <v>Mbps</v>
      </c>
      <c r="G163" s="115">
        <f t="shared" ca="1" si="7"/>
        <v>125877.33517757147</v>
      </c>
      <c r="H163" s="115">
        <f t="shared" ca="1" si="7"/>
        <v>128394.88188112287</v>
      </c>
      <c r="I163" s="115">
        <f t="shared" ca="1" si="7"/>
        <v>130962.77951874532</v>
      </c>
      <c r="J163" s="115">
        <f t="shared" ca="1" si="7"/>
        <v>133582.03510912028</v>
      </c>
      <c r="K163" s="115">
        <f t="shared" ca="1" si="7"/>
        <v>136253.67581130264</v>
      </c>
      <c r="L163" s="115">
        <f t="shared" ca="1" si="7"/>
        <v>138978.74932752867</v>
      </c>
    </row>
    <row r="164" spans="3:12">
      <c r="C164" s="489" t="str">
        <f ca="1">'C. Masterfiles'!C22</f>
        <v>N10</v>
      </c>
      <c r="D164" s="489" t="str">
        <f ca="1">'C. Masterfiles'!D22</f>
        <v>Layer 3 edge router - processor</v>
      </c>
      <c r="E164" s="242" t="str">
        <f ca="1">'C. Masterfiles'!E22</f>
        <v>EDGE-PROC</v>
      </c>
      <c r="F164" s="242" t="str">
        <f ca="1">'C. Masterfiles'!F22</f>
        <v>Mbps</v>
      </c>
      <c r="G164" s="115">
        <f t="shared" ca="1" si="7"/>
        <v>125877.33517757147</v>
      </c>
      <c r="H164" s="115">
        <f t="shared" ca="1" si="7"/>
        <v>128394.88188112287</v>
      </c>
      <c r="I164" s="115">
        <f t="shared" ca="1" si="7"/>
        <v>130962.77951874532</v>
      </c>
      <c r="J164" s="115">
        <f t="shared" ca="1" si="7"/>
        <v>133582.03510912028</v>
      </c>
      <c r="K164" s="115">
        <f t="shared" ca="1" si="7"/>
        <v>136253.67581130264</v>
      </c>
      <c r="L164" s="115">
        <f t="shared" ca="1" si="7"/>
        <v>138978.74932752867</v>
      </c>
    </row>
    <row r="165" spans="3:12">
      <c r="C165" s="489" t="str">
        <f ca="1">'C. Masterfiles'!C23</f>
        <v>N11</v>
      </c>
      <c r="D165" s="489" t="str">
        <f ca="1">'C. Masterfiles'!D23</f>
        <v xml:space="preserve">Layer 3 core router - common equipment </v>
      </c>
      <c r="E165" s="242" t="str">
        <f ca="1">'C. Masterfiles'!E23</f>
        <v>CORE-CMN</v>
      </c>
      <c r="F165" s="242" t="str">
        <f ca="1">'C. Masterfiles'!F23</f>
        <v>Chassis</v>
      </c>
      <c r="G165" s="115">
        <f t="shared" ref="G165:L174" ca="1" si="8">G91*G128</f>
        <v>0</v>
      </c>
      <c r="H165" s="115">
        <f t="shared" ca="1" si="8"/>
        <v>0</v>
      </c>
      <c r="I165" s="115">
        <f t="shared" ca="1" si="8"/>
        <v>0</v>
      </c>
      <c r="J165" s="115">
        <f t="shared" ca="1" si="8"/>
        <v>0</v>
      </c>
      <c r="K165" s="115">
        <f t="shared" ca="1" si="8"/>
        <v>0</v>
      </c>
      <c r="L165" s="115">
        <f t="shared" ca="1" si="8"/>
        <v>0</v>
      </c>
    </row>
    <row r="166" spans="3:12">
      <c r="C166" s="489" t="str">
        <f ca="1">'C. Masterfiles'!C24</f>
        <v>N12</v>
      </c>
      <c r="D166" s="489" t="str">
        <f ca="1">'C. Masterfiles'!D24</f>
        <v>Layer 3 core router - 2,5GE module (to EDGE Ring)</v>
      </c>
      <c r="E166" s="242" t="str">
        <f ca="1">'C. Masterfiles'!E24</f>
        <v>CORE-2,5GE-EDGE</v>
      </c>
      <c r="F166" s="242" t="str">
        <f ca="1">'C. Masterfiles'!F24</f>
        <v>Mbps</v>
      </c>
      <c r="G166" s="115">
        <f t="shared" ca="1" si="8"/>
        <v>8976.83517757148</v>
      </c>
      <c r="H166" s="115">
        <f t="shared" ca="1" si="8"/>
        <v>9156.3718811229064</v>
      </c>
      <c r="I166" s="115">
        <f t="shared" ca="1" si="8"/>
        <v>9339.4993187453656</v>
      </c>
      <c r="J166" s="115">
        <f t="shared" ca="1" si="8"/>
        <v>9526.2893051202718</v>
      </c>
      <c r="K166" s="115">
        <f t="shared" ca="1" si="8"/>
        <v>9716.8150912226774</v>
      </c>
      <c r="L166" s="115">
        <f t="shared" ca="1" si="8"/>
        <v>9911.1513930471319</v>
      </c>
    </row>
    <row r="167" spans="3:12">
      <c r="C167" s="489" t="str">
        <f ca="1">'C. Masterfiles'!C25</f>
        <v>N13</v>
      </c>
      <c r="D167" s="489" t="str">
        <f ca="1">'C. Masterfiles'!D25</f>
        <v>Layer 3 core router - 2,5GE module (to CORE Ring)</v>
      </c>
      <c r="E167" s="242" t="str">
        <f ca="1">'C. Masterfiles'!E25</f>
        <v>CORE-2,5GE-CORE</v>
      </c>
      <c r="F167" s="242" t="str">
        <f ca="1">'C. Masterfiles'!F25</f>
        <v>Mbps</v>
      </c>
      <c r="G167" s="115">
        <f t="shared" ca="1" si="8"/>
        <v>8769.7757696617682</v>
      </c>
      <c r="H167" s="115">
        <f t="shared" ca="1" si="8"/>
        <v>8945.1712850550048</v>
      </c>
      <c r="I167" s="115">
        <f t="shared" ca="1" si="8"/>
        <v>9124.0747107561037</v>
      </c>
      <c r="J167" s="115">
        <f t="shared" ca="1" si="8"/>
        <v>9306.5562049712262</v>
      </c>
      <c r="K167" s="115">
        <f t="shared" ca="1" si="8"/>
        <v>9492.6873290706499</v>
      </c>
      <c r="L167" s="115">
        <f t="shared" ca="1" si="8"/>
        <v>9682.5410756520614</v>
      </c>
    </row>
    <row r="168" spans="3:12">
      <c r="C168" s="489" t="str">
        <f ca="1">'C. Masterfiles'!C26</f>
        <v>N14</v>
      </c>
      <c r="D168" s="489" t="str">
        <f ca="1">'C. Masterfiles'!D26</f>
        <v>Layer 3 core router - processor</v>
      </c>
      <c r="E168" s="242" t="str">
        <f ca="1">'C. Masterfiles'!E26</f>
        <v>CORE-PROC</v>
      </c>
      <c r="F168" s="242" t="str">
        <f ca="1">'C. Masterfiles'!F26</f>
        <v>Mbps</v>
      </c>
      <c r="G168" s="115">
        <f t="shared" ca="1" si="8"/>
        <v>124834.91401107392</v>
      </c>
      <c r="H168" s="115">
        <f t="shared" ca="1" si="8"/>
        <v>127331.61229129539</v>
      </c>
      <c r="I168" s="115">
        <f t="shared" ca="1" si="8"/>
        <v>129878.24453712131</v>
      </c>
      <c r="J168" s="115">
        <f t="shared" ca="1" si="8"/>
        <v>132475.80942786374</v>
      </c>
      <c r="K168" s="115">
        <f t="shared" ca="1" si="8"/>
        <v>135125.32561642095</v>
      </c>
      <c r="L168" s="115">
        <f t="shared" ca="1" si="8"/>
        <v>137827.83212874932</v>
      </c>
    </row>
    <row r="169" spans="3:12">
      <c r="C169" s="489" t="str">
        <f ca="1">'C. Masterfiles'!C27</f>
        <v>N15</v>
      </c>
      <c r="D169" s="489" t="str">
        <f ca="1">'C. Masterfiles'!D27</f>
        <v>Softswitch - common equipment</v>
      </c>
      <c r="E169" s="242" t="str">
        <f ca="1">'C. Masterfiles'!E27</f>
        <v>SX-CMN</v>
      </c>
      <c r="F169" s="242" t="str">
        <f ca="1">'C. Masterfiles'!F27</f>
        <v>BHE</v>
      </c>
      <c r="G169" s="115">
        <f t="shared" ca="1" si="8"/>
        <v>19693.60555360169</v>
      </c>
      <c r="H169" s="115">
        <f t="shared" ca="1" si="8"/>
        <v>20087.477664673715</v>
      </c>
      <c r="I169" s="115">
        <f t="shared" ca="1" si="8"/>
        <v>20489.227217967196</v>
      </c>
      <c r="J169" s="115">
        <f t="shared" ca="1" si="8"/>
        <v>20899.01176232654</v>
      </c>
      <c r="K169" s="115">
        <f t="shared" ca="1" si="8"/>
        <v>21316.991997573077</v>
      </c>
      <c r="L169" s="115">
        <f t="shared" ca="1" si="8"/>
        <v>21743.331837524547</v>
      </c>
    </row>
    <row r="170" spans="3:12">
      <c r="C170" s="489" t="str">
        <f ca="1">'C. Masterfiles'!C28</f>
        <v>N16</v>
      </c>
      <c r="D170" s="489" t="str">
        <f ca="1">'C. Masterfiles'!D28</f>
        <v>Softswitch - session border controller</v>
      </c>
      <c r="E170" s="242" t="str">
        <f ca="1">'C. Masterfiles'!E28</f>
        <v>SX-SBC</v>
      </c>
      <c r="F170" s="242" t="str">
        <f ca="1">'C. Masterfiles'!F28</f>
        <v>BHE</v>
      </c>
      <c r="G170" s="115">
        <f t="shared" ca="1" si="8"/>
        <v>19693.60555360169</v>
      </c>
      <c r="H170" s="115">
        <f t="shared" ca="1" si="8"/>
        <v>20087.477664673715</v>
      </c>
      <c r="I170" s="115">
        <f t="shared" ca="1" si="8"/>
        <v>20489.227217967196</v>
      </c>
      <c r="J170" s="115">
        <f t="shared" ca="1" si="8"/>
        <v>20899.01176232654</v>
      </c>
      <c r="K170" s="115">
        <f t="shared" ca="1" si="8"/>
        <v>21316.991997573077</v>
      </c>
      <c r="L170" s="115">
        <f t="shared" ca="1" si="8"/>
        <v>21743.331837524547</v>
      </c>
    </row>
    <row r="171" spans="3:12">
      <c r="C171" s="489" t="str">
        <f ca="1">'C. Masterfiles'!C29</f>
        <v>N17</v>
      </c>
      <c r="D171" s="489" t="str">
        <f ca="1">'C. Masterfiles'!D29</f>
        <v>Softswitch - call control unit</v>
      </c>
      <c r="E171" s="242" t="str">
        <f ca="1">'C. Masterfiles'!E29</f>
        <v>SX-VOICE</v>
      </c>
      <c r="F171" s="242" t="str">
        <f ca="1">'C. Masterfiles'!F29</f>
        <v>BHE</v>
      </c>
      <c r="G171" s="115">
        <f t="shared" ca="1" si="8"/>
        <v>19693.60555360169</v>
      </c>
      <c r="H171" s="115">
        <f t="shared" ca="1" si="8"/>
        <v>20087.477664673715</v>
      </c>
      <c r="I171" s="115">
        <f t="shared" ca="1" si="8"/>
        <v>20489.227217967196</v>
      </c>
      <c r="J171" s="115">
        <f t="shared" ca="1" si="8"/>
        <v>20899.01176232654</v>
      </c>
      <c r="K171" s="115">
        <f t="shared" ca="1" si="8"/>
        <v>21316.991997573077</v>
      </c>
      <c r="L171" s="115">
        <f t="shared" ca="1" si="8"/>
        <v>21743.331837524547</v>
      </c>
    </row>
    <row r="172" spans="3:12">
      <c r="C172" s="489" t="str">
        <f ca="1">'C. Masterfiles'!C30</f>
        <v>N18</v>
      </c>
      <c r="D172" s="489" t="str">
        <f ca="1">'C. Masterfiles'!D30</f>
        <v>Softswitch - right to use voice licenses</v>
      </c>
      <c r="E172" s="242" t="str">
        <f ca="1">'C. Masterfiles'!E30</f>
        <v>SX-RTU</v>
      </c>
      <c r="F172" s="242" t="str">
        <f ca="1">'C. Masterfiles'!F30</f>
        <v>BHE</v>
      </c>
      <c r="G172" s="115">
        <f t="shared" ca="1" si="8"/>
        <v>19693.60555360169</v>
      </c>
      <c r="H172" s="115">
        <f t="shared" ca="1" si="8"/>
        <v>20087.477664673715</v>
      </c>
      <c r="I172" s="115">
        <f t="shared" ca="1" si="8"/>
        <v>20489.227217967196</v>
      </c>
      <c r="J172" s="115">
        <f t="shared" ca="1" si="8"/>
        <v>20899.01176232654</v>
      </c>
      <c r="K172" s="115">
        <f t="shared" ca="1" si="8"/>
        <v>21316.991997573077</v>
      </c>
      <c r="L172" s="115">
        <f t="shared" ca="1" si="8"/>
        <v>21743.331837524547</v>
      </c>
    </row>
    <row r="173" spans="3:12">
      <c r="C173" s="489" t="str">
        <f ca="1">'C. Masterfiles'!C31</f>
        <v>N19</v>
      </c>
      <c r="D173" s="489" t="str">
        <f ca="1">'C. Masterfiles'!D31</f>
        <v xml:space="preserve">Interconnect gateway - common equipment </v>
      </c>
      <c r="E173" s="242" t="str">
        <f ca="1">'C. Masterfiles'!E31</f>
        <v>ICGW-CMN</v>
      </c>
      <c r="F173" s="242" t="str">
        <f ca="1">'C. Masterfiles'!F31</f>
        <v>Mbps</v>
      </c>
      <c r="G173" s="115">
        <f t="shared" ca="1" si="8"/>
        <v>1745.5193726344348</v>
      </c>
      <c r="H173" s="115">
        <f t="shared" ca="1" si="8"/>
        <v>1780.429760087123</v>
      </c>
      <c r="I173" s="115">
        <f t="shared" ca="1" si="8"/>
        <v>1816.0383552888659</v>
      </c>
      <c r="J173" s="115">
        <f t="shared" ca="1" si="8"/>
        <v>1852.3591223946435</v>
      </c>
      <c r="K173" s="115">
        <f t="shared" ca="1" si="8"/>
        <v>1889.406304842536</v>
      </c>
      <c r="L173" s="115">
        <f t="shared" ca="1" si="8"/>
        <v>1927.1944309393862</v>
      </c>
    </row>
    <row r="174" spans="3:12">
      <c r="C174" s="489" t="str">
        <f ca="1">'C. Masterfiles'!C32</f>
        <v>N20</v>
      </c>
      <c r="D174" s="489" t="str">
        <f ca="1">'C. Masterfiles'!D32</f>
        <v>Interconnect gateway - controller</v>
      </c>
      <c r="E174" s="242" t="str">
        <f ca="1">'C. Masterfiles'!E32</f>
        <v>ICGW-CONTROL</v>
      </c>
      <c r="F174" s="242" t="str">
        <f ca="1">'C. Masterfiles'!F32</f>
        <v>Mbps</v>
      </c>
      <c r="G174" s="115">
        <f t="shared" ca="1" si="8"/>
        <v>1745.5193726344348</v>
      </c>
      <c r="H174" s="115">
        <f t="shared" ca="1" si="8"/>
        <v>1780.429760087123</v>
      </c>
      <c r="I174" s="115">
        <f t="shared" ca="1" si="8"/>
        <v>1816.0383552888659</v>
      </c>
      <c r="J174" s="115">
        <f t="shared" ca="1" si="8"/>
        <v>1852.3591223946435</v>
      </c>
      <c r="K174" s="115">
        <f t="shared" ca="1" si="8"/>
        <v>1889.406304842536</v>
      </c>
      <c r="L174" s="115">
        <f t="shared" ca="1" si="8"/>
        <v>1927.1944309393862</v>
      </c>
    </row>
    <row r="175" spans="3:12">
      <c r="C175" s="489" t="str">
        <f ca="1">'C. Masterfiles'!C33</f>
        <v>N21</v>
      </c>
      <c r="D175" s="489" t="str">
        <f ca="1">'C. Masterfiles'!D33</f>
        <v>Interconnect gateway - 1GE module (to CORE)</v>
      </c>
      <c r="E175" s="242" t="str">
        <f ca="1">'C. Masterfiles'!E33</f>
        <v>ICGW-1GE-CORE</v>
      </c>
      <c r="F175" s="242" t="str">
        <f ca="1">'C. Masterfiles'!F33</f>
        <v>Mbps</v>
      </c>
      <c r="G175" s="115">
        <f t="shared" ref="G175:L184" ca="1" si="9">G101*G138</f>
        <v>1745.5193726344348</v>
      </c>
      <c r="H175" s="115">
        <f t="shared" ca="1" si="9"/>
        <v>1780.429760087123</v>
      </c>
      <c r="I175" s="115">
        <f t="shared" ca="1" si="9"/>
        <v>1816.0383552888659</v>
      </c>
      <c r="J175" s="115">
        <f t="shared" ca="1" si="9"/>
        <v>1852.3591223946435</v>
      </c>
      <c r="K175" s="115">
        <f t="shared" ca="1" si="9"/>
        <v>1889.406304842536</v>
      </c>
      <c r="L175" s="115">
        <f t="shared" ca="1" si="9"/>
        <v>1927.1944309393862</v>
      </c>
    </row>
    <row r="176" spans="3:12">
      <c r="C176" s="489" t="str">
        <f ca="1">'C. Masterfiles'!C34</f>
        <v>N22</v>
      </c>
      <c r="D176" s="489" t="str">
        <f ca="1">'C. Masterfiles'!D34</f>
        <v>Interconnect gateway - TDM module (to OLO)</v>
      </c>
      <c r="E176" s="242" t="str">
        <f ca="1">'C. Masterfiles'!E34</f>
        <v>ICGW-TDM-OLO</v>
      </c>
      <c r="F176" s="242" t="str">
        <f ca="1">'C. Masterfiles'!F34</f>
        <v>Mbps</v>
      </c>
      <c r="G176" s="115">
        <f t="shared" ca="1" si="9"/>
        <v>1745.5193726344348</v>
      </c>
      <c r="H176" s="115">
        <f t="shared" ca="1" si="9"/>
        <v>1780.429760087123</v>
      </c>
      <c r="I176" s="115">
        <f t="shared" ca="1" si="9"/>
        <v>1816.0383552888659</v>
      </c>
      <c r="J176" s="115">
        <f t="shared" ca="1" si="9"/>
        <v>1852.3591223946435</v>
      </c>
      <c r="K176" s="115">
        <f t="shared" ca="1" si="9"/>
        <v>1889.406304842536</v>
      </c>
      <c r="L176" s="115">
        <f t="shared" ca="1" si="9"/>
        <v>1927.1944309393862</v>
      </c>
    </row>
    <row r="177" spans="2:12">
      <c r="C177" s="489" t="str">
        <f ca="1">'C. Masterfiles'!C35</f>
        <v>N23</v>
      </c>
      <c r="D177" s="489" t="str">
        <f ca="1">'C. Masterfiles'!D35</f>
        <v xml:space="preserve">International gateway - common equipment </v>
      </c>
      <c r="E177" s="242" t="str">
        <f ca="1">'C. Masterfiles'!E35</f>
        <v>INTGW-CMN</v>
      </c>
      <c r="F177" s="242" t="str">
        <f ca="1">'C. Masterfiles'!F35</f>
        <v>Mbps</v>
      </c>
      <c r="G177" s="115">
        <f t="shared" ca="1" si="9"/>
        <v>437.80662727797528</v>
      </c>
      <c r="H177" s="115">
        <f t="shared" ca="1" si="9"/>
        <v>446.5627598235348</v>
      </c>
      <c r="I177" s="115">
        <f t="shared" ca="1" si="9"/>
        <v>455.49401502000546</v>
      </c>
      <c r="J177" s="115">
        <f t="shared" ca="1" si="9"/>
        <v>464.60389532040563</v>
      </c>
      <c r="K177" s="115">
        <f t="shared" ca="1" si="9"/>
        <v>473.89597322681368</v>
      </c>
      <c r="L177" s="115">
        <f t="shared" ca="1" si="9"/>
        <v>483.37389269135002</v>
      </c>
    </row>
    <row r="178" spans="2:12">
      <c r="C178" s="489" t="str">
        <f ca="1">'C. Masterfiles'!C36</f>
        <v>N24</v>
      </c>
      <c r="D178" s="489" t="str">
        <f ca="1">'C. Masterfiles'!D36</f>
        <v>International gateway - controller</v>
      </c>
      <c r="E178" s="242" t="str">
        <f ca="1">'C. Masterfiles'!E36</f>
        <v>INTGW-CONTROL</v>
      </c>
      <c r="F178" s="242" t="str">
        <f ca="1">'C. Masterfiles'!F36</f>
        <v>Mbps</v>
      </c>
      <c r="G178" s="115">
        <f t="shared" ca="1" si="9"/>
        <v>437.80662727797528</v>
      </c>
      <c r="H178" s="115">
        <f t="shared" ca="1" si="9"/>
        <v>446.5627598235348</v>
      </c>
      <c r="I178" s="115">
        <f t="shared" ca="1" si="9"/>
        <v>455.49401502000546</v>
      </c>
      <c r="J178" s="115">
        <f t="shared" ca="1" si="9"/>
        <v>464.60389532040563</v>
      </c>
      <c r="K178" s="115">
        <f t="shared" ca="1" si="9"/>
        <v>473.89597322681368</v>
      </c>
      <c r="L178" s="115">
        <f t="shared" ca="1" si="9"/>
        <v>483.37389269135002</v>
      </c>
    </row>
    <row r="179" spans="2:12">
      <c r="C179" s="489" t="str">
        <f ca="1">'C. Masterfiles'!C37</f>
        <v>N25</v>
      </c>
      <c r="D179" s="489" t="str">
        <f ca="1">'C. Masterfiles'!D37</f>
        <v>International gateway - 1GE module (to CORE)</v>
      </c>
      <c r="E179" s="242" t="str">
        <f ca="1">'C. Masterfiles'!E37</f>
        <v>INTGW-1GE-CORE</v>
      </c>
      <c r="F179" s="242" t="str">
        <f ca="1">'C. Masterfiles'!F37</f>
        <v>Mbps</v>
      </c>
      <c r="G179" s="115">
        <f t="shared" ca="1" si="9"/>
        <v>437.80662727797528</v>
      </c>
      <c r="H179" s="115">
        <f t="shared" ca="1" si="9"/>
        <v>446.5627598235348</v>
      </c>
      <c r="I179" s="115">
        <f t="shared" ca="1" si="9"/>
        <v>455.49401502000546</v>
      </c>
      <c r="J179" s="115">
        <f t="shared" ca="1" si="9"/>
        <v>464.60389532040563</v>
      </c>
      <c r="K179" s="115">
        <f t="shared" ca="1" si="9"/>
        <v>473.89597322681368</v>
      </c>
      <c r="L179" s="115">
        <f t="shared" ca="1" si="9"/>
        <v>483.37389269135002</v>
      </c>
    </row>
    <row r="180" spans="2:12">
      <c r="C180" s="489" t="str">
        <f ca="1">'C. Masterfiles'!C38</f>
        <v>N26</v>
      </c>
      <c r="D180" s="489" t="str">
        <f ca="1">'C. Masterfiles'!D38</f>
        <v>International gateway - TDM module (to INT)</v>
      </c>
      <c r="E180" s="242" t="str">
        <f ca="1">'C. Masterfiles'!E38</f>
        <v>INTGW-TDM-INT</v>
      </c>
      <c r="F180" s="242" t="str">
        <f ca="1">'C. Masterfiles'!F38</f>
        <v>Mbps</v>
      </c>
      <c r="G180" s="115">
        <f t="shared" ca="1" si="9"/>
        <v>437.80662727797528</v>
      </c>
      <c r="H180" s="115">
        <f t="shared" ca="1" si="9"/>
        <v>446.5627598235348</v>
      </c>
      <c r="I180" s="115">
        <f t="shared" ca="1" si="9"/>
        <v>455.49401502000546</v>
      </c>
      <c r="J180" s="115">
        <f t="shared" ca="1" si="9"/>
        <v>464.60389532040563</v>
      </c>
      <c r="K180" s="115">
        <f t="shared" ca="1" si="9"/>
        <v>473.89597322681368</v>
      </c>
      <c r="L180" s="115">
        <f t="shared" ca="1" si="9"/>
        <v>483.37389269135002</v>
      </c>
    </row>
    <row r="181" spans="2:12">
      <c r="C181" s="489" t="str">
        <f ca="1">'C. Masterfiles'!C39</f>
        <v>N27</v>
      </c>
      <c r="D181" s="489" t="str">
        <f ca="1">'C. Masterfiles'!D39</f>
        <v>Signalling gateway - common equipment</v>
      </c>
      <c r="E181" s="242" t="str">
        <f ca="1">'C. Masterfiles'!E39</f>
        <v>SGW-CMN</v>
      </c>
      <c r="F181" s="242" t="str">
        <f ca="1">'C. Masterfiles'!F39</f>
        <v>BHE</v>
      </c>
      <c r="G181" s="115">
        <f t="shared" ca="1" si="9"/>
        <v>10377.425061110303</v>
      </c>
      <c r="H181" s="115">
        <f t="shared" ca="1" si="9"/>
        <v>10584.973562332507</v>
      </c>
      <c r="I181" s="115">
        <f t="shared" ca="1" si="9"/>
        <v>10796.67303357916</v>
      </c>
      <c r="J181" s="115">
        <f t="shared" ca="1" si="9"/>
        <v>11012.606494250746</v>
      </c>
      <c r="K181" s="115">
        <f t="shared" ca="1" si="9"/>
        <v>11232.858624135759</v>
      </c>
      <c r="L181" s="115">
        <f t="shared" ca="1" si="9"/>
        <v>11457.515796618474</v>
      </c>
    </row>
    <row r="182" spans="2:12">
      <c r="C182" s="489" t="str">
        <f ca="1">'C. Masterfiles'!C40</f>
        <v>N28</v>
      </c>
      <c r="D182" s="489" t="str">
        <f ca="1">'C. Masterfiles'!D40</f>
        <v>Signalling gateway - controller</v>
      </c>
      <c r="E182" s="242" t="str">
        <f ca="1">'C. Masterfiles'!E40</f>
        <v>SGW-CONTROL</v>
      </c>
      <c r="F182" s="242" t="str">
        <f ca="1">'C. Masterfiles'!F40</f>
        <v>BHE</v>
      </c>
      <c r="G182" s="115">
        <f t="shared" ca="1" si="9"/>
        <v>10377.425061110303</v>
      </c>
      <c r="H182" s="115">
        <f t="shared" ca="1" si="9"/>
        <v>10584.973562332507</v>
      </c>
      <c r="I182" s="115">
        <f t="shared" ca="1" si="9"/>
        <v>10796.67303357916</v>
      </c>
      <c r="J182" s="115">
        <f t="shared" ca="1" si="9"/>
        <v>11012.606494250746</v>
      </c>
      <c r="K182" s="115">
        <f t="shared" ca="1" si="9"/>
        <v>11232.858624135759</v>
      </c>
      <c r="L182" s="115">
        <f t="shared" ca="1" si="9"/>
        <v>11457.515796618474</v>
      </c>
    </row>
    <row r="183" spans="2:12">
      <c r="C183" s="489" t="str">
        <f ca="1">'C. Masterfiles'!C41</f>
        <v>N29</v>
      </c>
      <c r="D183" s="489" t="str">
        <f ca="1">'C. Masterfiles'!D41</f>
        <v>Signalling gateway - CCS7 to SIGTRAN to the core</v>
      </c>
      <c r="E183" s="242" t="str">
        <f ca="1">'C. Masterfiles'!E41</f>
        <v>SGW-SIGTRAN</v>
      </c>
      <c r="F183" s="242" t="str">
        <f ca="1">'C. Masterfiles'!F41</f>
        <v>BHE</v>
      </c>
      <c r="G183" s="115">
        <f t="shared" ca="1" si="9"/>
        <v>10377.425061110303</v>
      </c>
      <c r="H183" s="115">
        <f t="shared" ca="1" si="9"/>
        <v>10584.973562332507</v>
      </c>
      <c r="I183" s="115">
        <f t="shared" ca="1" si="9"/>
        <v>10796.67303357916</v>
      </c>
      <c r="J183" s="115">
        <f t="shared" ca="1" si="9"/>
        <v>11012.606494250746</v>
      </c>
      <c r="K183" s="115">
        <f t="shared" ca="1" si="9"/>
        <v>11232.858624135759</v>
      </c>
      <c r="L183" s="115">
        <f t="shared" ca="1" si="9"/>
        <v>11457.515796618474</v>
      </c>
    </row>
    <row r="184" spans="2:12">
      <c r="C184" s="489" t="str">
        <f ca="1">'C. Masterfiles'!C42</f>
        <v>N30</v>
      </c>
      <c r="D184" s="489" t="str">
        <f ca="1">'C. Masterfiles'!D42</f>
        <v>Network management system</v>
      </c>
      <c r="E184" s="242" t="str">
        <f ca="1">'C. Masterfiles'!E42</f>
        <v>NMS</v>
      </c>
      <c r="F184" s="242" t="str">
        <f ca="1">'C. Masterfiles'!F42</f>
        <v>Subscribers</v>
      </c>
      <c r="G184" s="115">
        <f t="shared" ca="1" si="9"/>
        <v>2613750.0000000005</v>
      </c>
      <c r="H184" s="115">
        <f t="shared" ca="1" si="9"/>
        <v>2666025.0000000005</v>
      </c>
      <c r="I184" s="115">
        <f t="shared" ca="1" si="9"/>
        <v>2719343.3333333335</v>
      </c>
      <c r="J184" s="115">
        <f t="shared" ca="1" si="9"/>
        <v>2773733.3333333335</v>
      </c>
      <c r="K184" s="115">
        <f t="shared" ca="1" si="9"/>
        <v>2829206.666666667</v>
      </c>
      <c r="L184" s="115">
        <f t="shared" ca="1" si="9"/>
        <v>2885789.4400006412</v>
      </c>
    </row>
    <row r="185" spans="2:12">
      <c r="C185" s="489" t="str">
        <f ca="1">'C. Masterfiles'!C43</f>
        <v>N31</v>
      </c>
      <c r="D185" s="489" t="str">
        <f ca="1">'C. Masterfiles'!D43</f>
        <v>Operational support system</v>
      </c>
      <c r="E185" s="242" t="str">
        <f ca="1">'C. Masterfiles'!E43</f>
        <v>OSS</v>
      </c>
      <c r="F185" s="242" t="str">
        <f ca="1">'C. Masterfiles'!F43</f>
        <v>Subscribers</v>
      </c>
      <c r="G185" s="115">
        <f t="shared" ref="G185:L186" ca="1" si="10">G111*G148</f>
        <v>2613750.0000000005</v>
      </c>
      <c r="H185" s="115">
        <f t="shared" ca="1" si="10"/>
        <v>2666025.0000000005</v>
      </c>
      <c r="I185" s="115">
        <f t="shared" ca="1" si="10"/>
        <v>2719343.3333333335</v>
      </c>
      <c r="J185" s="115">
        <f t="shared" ca="1" si="10"/>
        <v>2773733.3333333335</v>
      </c>
      <c r="K185" s="115">
        <f t="shared" ca="1" si="10"/>
        <v>2829206.666666667</v>
      </c>
      <c r="L185" s="115">
        <f t="shared" ca="1" si="10"/>
        <v>2885789.4400006412</v>
      </c>
    </row>
    <row r="186" spans="2:12">
      <c r="C186" s="489" t="str">
        <f ca="1">'C. Masterfiles'!C44</f>
        <v>N32</v>
      </c>
      <c r="D186" s="489" t="str">
        <f ca="1">'C. Masterfiles'!D44</f>
        <v>Interconnection billing system</v>
      </c>
      <c r="E186" s="242" t="str">
        <f ca="1">'C. Masterfiles'!E44</f>
        <v>IBIL</v>
      </c>
      <c r="F186" s="242" t="str">
        <f ca="1">'C. Masterfiles'!F44</f>
        <v>Subscribers</v>
      </c>
      <c r="G186" s="115">
        <f t="shared" ca="1" si="10"/>
        <v>2613750.0000000005</v>
      </c>
      <c r="H186" s="115">
        <f t="shared" ca="1" si="10"/>
        <v>2666025.0000000005</v>
      </c>
      <c r="I186" s="115">
        <f t="shared" ca="1" si="10"/>
        <v>2719343.3333333335</v>
      </c>
      <c r="J186" s="115">
        <f t="shared" ca="1" si="10"/>
        <v>2773733.3333333335</v>
      </c>
      <c r="K186" s="115">
        <f t="shared" ca="1" si="10"/>
        <v>2829206.666666667</v>
      </c>
      <c r="L186" s="115">
        <f t="shared" ca="1" si="10"/>
        <v>2885789.4400006412</v>
      </c>
    </row>
    <row r="187" spans="2:12">
      <c r="C187" s="41"/>
      <c r="D187" s="41"/>
      <c r="E187" s="41"/>
      <c r="F187" s="41"/>
      <c r="G187" s="41"/>
      <c r="H187" s="41"/>
      <c r="I187" s="41"/>
      <c r="J187" s="41"/>
      <c r="K187" s="41"/>
      <c r="L187" s="41"/>
    </row>
    <row r="188" spans="2:12">
      <c r="C188" s="41"/>
      <c r="D188" s="41"/>
      <c r="E188" s="41"/>
      <c r="F188" s="41"/>
      <c r="G188" s="41"/>
      <c r="H188" s="41"/>
      <c r="I188" s="41"/>
      <c r="J188" s="41"/>
      <c r="K188" s="41"/>
      <c r="L188" s="41"/>
    </row>
    <row r="189" spans="2:12" ht="15.75">
      <c r="B189" s="100">
        <f>B152+0.01</f>
        <v>6.0799999999999983</v>
      </c>
      <c r="C189" s="24" t="s">
        <v>548</v>
      </c>
      <c r="F189" s="52"/>
      <c r="G189" s="1"/>
      <c r="H189" s="1"/>
      <c r="I189" s="1"/>
      <c r="J189" s="1"/>
      <c r="K189" s="1"/>
    </row>
    <row r="190" spans="2:12">
      <c r="F190" s="52"/>
      <c r="G190" s="1"/>
      <c r="H190" s="1"/>
      <c r="I190" s="1"/>
      <c r="J190" s="1"/>
      <c r="K190" s="1"/>
    </row>
    <row r="191" spans="2:12">
      <c r="C191" s="316" t="s">
        <v>225</v>
      </c>
      <c r="D191" s="311"/>
      <c r="E191" s="239">
        <v>2015</v>
      </c>
      <c r="F191" s="239">
        <v>2016</v>
      </c>
      <c r="G191" s="239">
        <v>2017</v>
      </c>
      <c r="H191" s="239">
        <v>2018</v>
      </c>
      <c r="I191" s="239">
        <v>2019</v>
      </c>
      <c r="J191" s="239">
        <v>2020</v>
      </c>
      <c r="K191" s="52"/>
    </row>
    <row r="192" spans="2:12">
      <c r="C192" s="314" t="s">
        <v>226</v>
      </c>
      <c r="D192" s="315"/>
      <c r="E192" s="317">
        <f ca="1">'3.Network design parameters'!G87</f>
        <v>1100</v>
      </c>
      <c r="F192" s="317">
        <f ca="1">E192*(1+'3.Network design parameters'!$H87)</f>
        <v>1135.4720524138015</v>
      </c>
      <c r="G192" s="317">
        <f ca="1">F192*(1+'3.Network design parameters'!$H87)</f>
        <v>1172.0879834661916</v>
      </c>
      <c r="H192" s="317">
        <f ca="1">G192*(1+'3.Network design parameters'!$H87)</f>
        <v>1209.8846801781006</v>
      </c>
      <c r="I192" s="317">
        <f ca="1">H192*(1+'3.Network design parameters'!$H87)</f>
        <v>1248.9002190780398</v>
      </c>
      <c r="J192" s="317">
        <f ca="1">I192*(1+'3.Network design parameters'!$H87)</f>
        <v>1289.1739045605348</v>
      </c>
      <c r="K192" s="52"/>
    </row>
    <row r="193" spans="2:12">
      <c r="C193" s="314" t="s">
        <v>304</v>
      </c>
      <c r="D193" s="315"/>
      <c r="E193" s="317">
        <f ca="1">ROUNDUP(E192/'3.Network design parameters'!E149,0)*'3.Network design parameters'!E150</f>
        <v>480</v>
      </c>
      <c r="F193" s="317">
        <f ca="1">E193*(1+'3.Network design parameters'!$H90)</f>
        <v>495.478713780568</v>
      </c>
      <c r="G193" s="317">
        <f ca="1">F193*(1+'3.Network design parameters'!$H90)</f>
        <v>511.4565746034292</v>
      </c>
      <c r="H193" s="317">
        <f ca="1">G193*(1+'3.Network design parameters'!$H90)</f>
        <v>527.94967862317128</v>
      </c>
      <c r="I193" s="317">
        <f ca="1">H193*(1+'3.Network design parameters'!$H90)</f>
        <v>544.97464105223571</v>
      </c>
      <c r="J193" s="317">
        <f ca="1">I193*(1+'3.Network design parameters'!$H90)</f>
        <v>562.54861289914265</v>
      </c>
      <c r="K193" s="52"/>
    </row>
    <row r="194" spans="2:12">
      <c r="C194" s="314" t="s">
        <v>305</v>
      </c>
      <c r="D194" s="315"/>
      <c r="E194" s="317">
        <f ca="1">ROUNDUP(E193/'3.Network design parameters'!E151,0)*'3.Network design parameters'!E152</f>
        <v>160</v>
      </c>
      <c r="F194" s="317">
        <f ca="1">E194*(1+'3.Network design parameters'!$H93)</f>
        <v>165.15957126018932</v>
      </c>
      <c r="G194" s="317">
        <f ca="1">F194*(1+'3.Network design parameters'!$H93)</f>
        <v>170.48552486780972</v>
      </c>
      <c r="H194" s="317">
        <f ca="1">G194*(1+'3.Network design parameters'!$H93)</f>
        <v>175.98322620772373</v>
      </c>
      <c r="I194" s="317">
        <f ca="1">H194*(1+'3.Network design parameters'!$H93)</f>
        <v>181.65821368407853</v>
      </c>
      <c r="J194" s="317">
        <f ca="1">I194*(1+'3.Network design parameters'!$H93)</f>
        <v>187.51620429971416</v>
      </c>
      <c r="K194" s="52"/>
    </row>
    <row r="195" spans="2:12">
      <c r="C195" s="357" t="s">
        <v>306</v>
      </c>
      <c r="D195" s="315"/>
      <c r="E195" s="317">
        <f ca="1">ROUNDUP(E194/'3.Network design parameters'!E153,0)*'3.Network design parameters'!E155</f>
        <v>135</v>
      </c>
      <c r="F195" s="317">
        <f ca="1">E195*(1+'3.Network design parameters'!$H99)</f>
        <v>139.35338825078475</v>
      </c>
      <c r="G195" s="317">
        <f ca="1">F195*(1+'3.Network design parameters'!$H99)</f>
        <v>143.84716160721445</v>
      </c>
      <c r="H195" s="317">
        <f ca="1">G195*(1+'3.Network design parameters'!$H99)</f>
        <v>148.48584711276689</v>
      </c>
      <c r="I195" s="317">
        <f ca="1">H195*(1+'3.Network design parameters'!$H99)</f>
        <v>153.27411779594127</v>
      </c>
      <c r="J195" s="317">
        <f ca="1">I195*(1+'3.Network design parameters'!$H99)</f>
        <v>158.21679737788384</v>
      </c>
      <c r="K195" s="75"/>
    </row>
    <row r="196" spans="2:12">
      <c r="F196" s="52"/>
      <c r="G196" s="1"/>
      <c r="H196" s="1"/>
      <c r="I196" s="1"/>
      <c r="J196" s="1"/>
      <c r="K196" s="1"/>
    </row>
    <row r="197" spans="2:12">
      <c r="F197" s="52"/>
      <c r="G197" s="1"/>
      <c r="H197" s="1"/>
      <c r="I197" s="1"/>
      <c r="J197" s="1"/>
      <c r="K197" s="1"/>
    </row>
    <row r="198" spans="2:12" ht="15.75">
      <c r="B198" s="101">
        <f>B189+0.01</f>
        <v>6.0899999999999981</v>
      </c>
      <c r="C198" s="76" t="s">
        <v>549</v>
      </c>
      <c r="G198" s="1"/>
      <c r="H198" s="1"/>
      <c r="I198" s="1"/>
      <c r="J198" s="1"/>
      <c r="K198" s="1"/>
    </row>
    <row r="199" spans="2:12">
      <c r="G199" s="72"/>
      <c r="H199" s="72"/>
      <c r="I199" s="72"/>
      <c r="J199" s="72"/>
      <c r="K199" s="72"/>
    </row>
    <row r="200" spans="2:12">
      <c r="C200" s="56" t="s">
        <v>21</v>
      </c>
      <c r="D200" s="77" t="s">
        <v>234</v>
      </c>
      <c r="E200" s="78" t="s">
        <v>20</v>
      </c>
      <c r="F200" s="78" t="s">
        <v>54</v>
      </c>
      <c r="G200" s="182">
        <f ca="1">'C. Masterfiles'!$D$106</f>
        <v>2015</v>
      </c>
      <c r="H200" s="182">
        <f ca="1">'C. Masterfiles'!$D$107</f>
        <v>2016</v>
      </c>
      <c r="I200" s="182">
        <f ca="1">'C. Masterfiles'!$D$108</f>
        <v>2017</v>
      </c>
      <c r="J200" s="182">
        <f ca="1">'C. Masterfiles'!$D$109</f>
        <v>2018</v>
      </c>
      <c r="K200" s="182">
        <f ca="1">'C. Masterfiles'!$D$110</f>
        <v>2019</v>
      </c>
      <c r="L200" s="182">
        <f ca="1">'C. Masterfiles'!$D$111</f>
        <v>2020</v>
      </c>
    </row>
    <row r="201" spans="2:12">
      <c r="C201" s="489" t="str">
        <f ca="1">'C. Masterfiles'!C13</f>
        <v>N01</v>
      </c>
      <c r="D201" s="489" t="str">
        <f ca="1">'C. Masterfiles'!D13</f>
        <v xml:space="preserve">MSAN - common equipment </v>
      </c>
      <c r="E201" s="242" t="str">
        <f ca="1">'C. Masterfiles'!E13</f>
        <v>MSAN-CMN</v>
      </c>
      <c r="F201" s="242" t="str">
        <f ca="1">'C. Masterfiles'!F13</f>
        <v>Chassis</v>
      </c>
      <c r="G201" s="236">
        <f ca="1">E192</f>
        <v>1100</v>
      </c>
      <c r="H201" s="236">
        <f t="shared" ref="H201:L201" ca="1" si="11">F192</f>
        <v>1135.4720524138015</v>
      </c>
      <c r="I201" s="236">
        <f t="shared" ca="1" si="11"/>
        <v>1172.0879834661916</v>
      </c>
      <c r="J201" s="236">
        <f t="shared" ca="1" si="11"/>
        <v>1209.8846801781006</v>
      </c>
      <c r="K201" s="236">
        <f t="shared" ca="1" si="11"/>
        <v>1248.9002190780398</v>
      </c>
      <c r="L201" s="236">
        <f t="shared" ca="1" si="11"/>
        <v>1289.1739045605348</v>
      </c>
    </row>
    <row r="202" spans="2:12">
      <c r="C202" s="489" t="str">
        <f ca="1">'C. Masterfiles'!C14</f>
        <v>N02</v>
      </c>
      <c r="D202" s="489" t="str">
        <f ca="1">'C. Masterfiles'!D14</f>
        <v>MSAN - 1GE card</v>
      </c>
      <c r="E202" s="242" t="str">
        <f ca="1">'C. Masterfiles'!E14</f>
        <v>MSAN-1GE</v>
      </c>
      <c r="F202" s="242" t="str">
        <f ca="1">'C. Masterfiles'!F14</f>
        <v>Mbps</v>
      </c>
      <c r="G202" s="236">
        <f ca="1">IF('3.Network design parameters'!$I88=0,0,(G156/'3.Network design parameters'!$I88))</f>
        <v>92588.223451714293</v>
      </c>
      <c r="H202" s="236">
        <f ca="1">IF('3.Network design parameters'!$I88=0,0,(H156/'3.Network design parameters'!$I88))</f>
        <v>94439.987920748579</v>
      </c>
      <c r="I202" s="236">
        <f ca="1">IF('3.Network design parameters'!$I88=0,0,(I156/'3.Network design parameters'!$I88))</f>
        <v>96328.78767916355</v>
      </c>
      <c r="J202" s="236">
        <f ca="1">IF('3.Network design parameters'!$I88=0,0,(J156/'3.Network design parameters'!$I88))</f>
        <v>98255.363432746817</v>
      </c>
      <c r="K202" s="236">
        <f ca="1">IF('3.Network design parameters'!$I88=0,0,(K156/'3.Network design parameters'!$I88))</f>
        <v>100220.47070140175</v>
      </c>
      <c r="L202" s="236">
        <f ca="1">IF('3.Network design parameters'!$I88=0,0,(L156/'3.Network design parameters'!$I88))</f>
        <v>102224.88011542975</v>
      </c>
    </row>
    <row r="203" spans="2:12">
      <c r="C203" s="489" t="str">
        <f ca="1">'C. Masterfiles'!C15</f>
        <v>N03</v>
      </c>
      <c r="D203" s="489" t="str">
        <f ca="1">'C. Masterfiles'!D15</f>
        <v xml:space="preserve">Layer 2 Aggregation switch - common equipment </v>
      </c>
      <c r="E203" s="242" t="str">
        <f ca="1">'C. Masterfiles'!E15</f>
        <v>AGGR-CMN</v>
      </c>
      <c r="F203" s="242" t="str">
        <f ca="1">'C. Masterfiles'!F15</f>
        <v>Chassis</v>
      </c>
      <c r="G203" s="236">
        <f ca="1">E193</f>
        <v>480</v>
      </c>
      <c r="H203" s="236">
        <f t="shared" ref="H203:L203" ca="1" si="12">F193</f>
        <v>495.478713780568</v>
      </c>
      <c r="I203" s="236">
        <f t="shared" ca="1" si="12"/>
        <v>511.4565746034292</v>
      </c>
      <c r="J203" s="236">
        <f t="shared" ca="1" si="12"/>
        <v>527.94967862317128</v>
      </c>
      <c r="K203" s="236">
        <f t="shared" ca="1" si="12"/>
        <v>544.97464105223571</v>
      </c>
      <c r="L203" s="236">
        <f t="shared" ca="1" si="12"/>
        <v>562.54861289914265</v>
      </c>
    </row>
    <row r="204" spans="2:12" ht="25.5">
      <c r="C204" s="489" t="str">
        <f ca="1">'C. Masterfiles'!C16</f>
        <v>N04</v>
      </c>
      <c r="D204" s="489" t="str">
        <f ca="1">'C. Masterfiles'!D16</f>
        <v>Layer 2 Aggregation switch - 1GE card (to MSAN Ring)</v>
      </c>
      <c r="E204" s="242" t="str">
        <f ca="1">'C. Masterfiles'!E16</f>
        <v>AGGR-1GE-MSAN</v>
      </c>
      <c r="F204" s="242" t="str">
        <f ca="1">'C. Masterfiles'!F16</f>
        <v>Mbps</v>
      </c>
      <c r="G204" s="236">
        <f ca="1">IF('3.Network design parameters'!$I90=0,0,2*(G158/'3.Network design parameters'!$I90))</f>
        <v>271262.17035514291</v>
      </c>
      <c r="H204" s="236">
        <f ca="1">IF('3.Network design parameters'!$I90=0,0,2*(H158/'3.Network design parameters'!$I90))</f>
        <v>276687.41376224573</v>
      </c>
      <c r="I204" s="236">
        <f ca="1">IF('3.Network design parameters'!$I90=0,0,2*(I158/'3.Network design parameters'!$I90))</f>
        <v>282221.16203749069</v>
      </c>
      <c r="J204" s="236">
        <f ca="1">IF('3.Network design parameters'!$I90=0,0,2*(J158/'3.Network design parameters'!$I90))</f>
        <v>287865.5852782405</v>
      </c>
      <c r="K204" s="236">
        <f ca="1">IF('3.Network design parameters'!$I90=0,0,2*(K158/'3.Network design parameters'!$I90))</f>
        <v>293622.89698380529</v>
      </c>
      <c r="L204" s="236">
        <f ca="1">IF('3.Network design parameters'!$I90=0,0,2*(L158/'3.Network design parameters'!$I90))</f>
        <v>299495.3549234813</v>
      </c>
    </row>
    <row r="205" spans="2:12" ht="25.5">
      <c r="C205" s="489" t="str">
        <f ca="1">'C. Masterfiles'!C17</f>
        <v>N05</v>
      </c>
      <c r="D205" s="489" t="str">
        <f ca="1">'C. Masterfiles'!D17</f>
        <v>Layer 2 Aggregation switch - 2,5GE module (to AGGR Ring)</v>
      </c>
      <c r="E205" s="242" t="str">
        <f ca="1">'C. Masterfiles'!E17</f>
        <v>AGGR-2,5GE-AGGR</v>
      </c>
      <c r="F205" s="242" t="str">
        <f ca="1">'C. Masterfiles'!F17</f>
        <v>Mbps</v>
      </c>
      <c r="G205" s="236">
        <f ca="1">IF('3.Network design parameters'!$I91=0,0,2*(G159/'3.Network design parameters'!$I91))</f>
        <v>271262.17035514291</v>
      </c>
      <c r="H205" s="236">
        <f ca="1">IF('3.Network design parameters'!$I91=0,0,2*(H159/'3.Network design parameters'!$I91))</f>
        <v>276687.41376224573</v>
      </c>
      <c r="I205" s="236">
        <f ca="1">IF('3.Network design parameters'!$I91=0,0,2*(I159/'3.Network design parameters'!$I91))</f>
        <v>282221.16203749069</v>
      </c>
      <c r="J205" s="236">
        <f ca="1">IF('3.Network design parameters'!$I91=0,0,2*(J159/'3.Network design parameters'!$I91))</f>
        <v>287865.5852782405</v>
      </c>
      <c r="K205" s="236">
        <f ca="1">IF('3.Network design parameters'!$I91=0,0,2*(K159/'3.Network design parameters'!$I91))</f>
        <v>293622.89698380529</v>
      </c>
      <c r="L205" s="236">
        <f ca="1">IF('3.Network design parameters'!$I91=0,0,2*(L159/'3.Network design parameters'!$I91))</f>
        <v>299495.3549234813</v>
      </c>
    </row>
    <row r="206" spans="2:12">
      <c r="C206" s="489" t="str">
        <f ca="1">'C. Masterfiles'!C18</f>
        <v>N06</v>
      </c>
      <c r="D206" s="489" t="str">
        <f ca="1">'C. Masterfiles'!D18</f>
        <v>Layer 2 Aggregation switch - processor</v>
      </c>
      <c r="E206" s="242" t="str">
        <f ca="1">'C. Masterfiles'!E18</f>
        <v>AGGR-PROC</v>
      </c>
      <c r="F206" s="242" t="str">
        <f ca="1">'C. Masterfiles'!F18</f>
        <v>Mbps</v>
      </c>
      <c r="G206" s="236">
        <f ca="1">IF('3.Network design parameters'!$I92=0,0,G160/'3.Network design parameters'!$I92)</f>
        <v>135631.08517757145</v>
      </c>
      <c r="H206" s="236">
        <f ca="1">IF('3.Network design parameters'!$I92=0,0,H160/'3.Network design parameters'!$I92)</f>
        <v>138343.70688112287</v>
      </c>
      <c r="I206" s="236">
        <f ca="1">IF('3.Network design parameters'!$I92=0,0,I160/'3.Network design parameters'!$I92)</f>
        <v>141110.58101874535</v>
      </c>
      <c r="J206" s="236">
        <f ca="1">IF('3.Network design parameters'!$I92=0,0,J160/'3.Network design parameters'!$I92)</f>
        <v>143932.79263912025</v>
      </c>
      <c r="K206" s="236">
        <f ca="1">IF('3.Network design parameters'!$I92=0,0,K160/'3.Network design parameters'!$I92)</f>
        <v>146811.44849190264</v>
      </c>
      <c r="L206" s="236">
        <f ca="1">IF('3.Network design parameters'!$I92=0,0,L160/'3.Network design parameters'!$I92)</f>
        <v>149747.67746174065</v>
      </c>
    </row>
    <row r="207" spans="2:12">
      <c r="C207" s="489" t="str">
        <f ca="1">'C. Masterfiles'!C19</f>
        <v>N07</v>
      </c>
      <c r="D207" s="489" t="str">
        <f ca="1">'C. Masterfiles'!D19</f>
        <v xml:space="preserve">Layer 3 edge router - common equipment </v>
      </c>
      <c r="E207" s="242" t="str">
        <f ca="1">'C. Masterfiles'!E19</f>
        <v>EDGE-CMN</v>
      </c>
      <c r="F207" s="242" t="str">
        <f ca="1">'C. Masterfiles'!F19</f>
        <v>Chassis</v>
      </c>
      <c r="G207" s="236">
        <f ca="1">E194</f>
        <v>160</v>
      </c>
      <c r="H207" s="236">
        <f t="shared" ref="H207:L207" ca="1" si="13">F194</f>
        <v>165.15957126018932</v>
      </c>
      <c r="I207" s="236">
        <f t="shared" ca="1" si="13"/>
        <v>170.48552486780972</v>
      </c>
      <c r="J207" s="236">
        <f t="shared" ca="1" si="13"/>
        <v>175.98322620772373</v>
      </c>
      <c r="K207" s="236">
        <f t="shared" ca="1" si="13"/>
        <v>181.65821368407853</v>
      </c>
      <c r="L207" s="236">
        <f t="shared" ca="1" si="13"/>
        <v>187.51620429971416</v>
      </c>
    </row>
    <row r="208" spans="2:12">
      <c r="C208" s="489" t="str">
        <f ca="1">'C. Masterfiles'!C20</f>
        <v>N08</v>
      </c>
      <c r="D208" s="489" t="str">
        <f ca="1">'C. Masterfiles'!D20</f>
        <v>Layer 3 edge router - 2,5GE module (to AGGR Ring)</v>
      </c>
      <c r="E208" s="242" t="str">
        <f ca="1">'C. Masterfiles'!E20</f>
        <v>EDGE-2,5GE-AGGR</v>
      </c>
      <c r="F208" s="242" t="str">
        <f ca="1">'C. Masterfiles'!F20</f>
        <v>Mbps</v>
      </c>
      <c r="G208" s="236">
        <f ca="1">IF('3.Network design parameters'!$I94=0,0,2*(G162/'3.Network design parameters'!$I94))</f>
        <v>251754.67035514294</v>
      </c>
      <c r="H208" s="236">
        <f ca="1">IF('3.Network design parameters'!$I94=0,0,2*(H162/'3.Network design parameters'!$I94))</f>
        <v>256789.76376224574</v>
      </c>
      <c r="I208" s="236">
        <f ca="1">IF('3.Network design parameters'!$I94=0,0,2*(I162/'3.Network design parameters'!$I94))</f>
        <v>261925.55903749063</v>
      </c>
      <c r="J208" s="236">
        <f ca="1">IF('3.Network design parameters'!$I94=0,0,2*(J162/'3.Network design parameters'!$I94))</f>
        <v>267164.07021824055</v>
      </c>
      <c r="K208" s="236">
        <f ca="1">IF('3.Network design parameters'!$I94=0,0,2*(K162/'3.Network design parameters'!$I94))</f>
        <v>272507.35162260529</v>
      </c>
      <c r="L208" s="236">
        <f ca="1">IF('3.Network design parameters'!$I94=0,0,2*(L162/'3.Network design parameters'!$I94))</f>
        <v>277957.49865505734</v>
      </c>
    </row>
    <row r="209" spans="3:12">
      <c r="C209" s="489" t="str">
        <f ca="1">'C. Masterfiles'!C21</f>
        <v>N09</v>
      </c>
      <c r="D209" s="489" t="str">
        <f ca="1">'C. Masterfiles'!D21</f>
        <v>Layer 3 edge router - 2,5GE module (to EDGE Ring)</v>
      </c>
      <c r="E209" s="242" t="str">
        <f ca="1">'C. Masterfiles'!E21</f>
        <v>EDGE-2,5GE-EDGE</v>
      </c>
      <c r="F209" s="242" t="str">
        <f ca="1">'C. Masterfiles'!F21</f>
        <v>Mbps</v>
      </c>
      <c r="G209" s="236">
        <f ca="1">IF('3.Network design parameters'!$I95=0,0,2*(G163/'3.Network design parameters'!$I95))</f>
        <v>251754.67035514294</v>
      </c>
      <c r="H209" s="236">
        <f ca="1">IF('3.Network design parameters'!$I95=0,0,2*(H163/'3.Network design parameters'!$I95))</f>
        <v>256789.76376224574</v>
      </c>
      <c r="I209" s="236">
        <f ca="1">IF('3.Network design parameters'!$I95=0,0,2*(I163/'3.Network design parameters'!$I95))</f>
        <v>261925.55903749063</v>
      </c>
      <c r="J209" s="236">
        <f ca="1">IF('3.Network design parameters'!$I95=0,0,2*(J163/'3.Network design parameters'!$I95))</f>
        <v>267164.07021824055</v>
      </c>
      <c r="K209" s="236">
        <f ca="1">IF('3.Network design parameters'!$I95=0,0,2*(K163/'3.Network design parameters'!$I95))</f>
        <v>272507.35162260529</v>
      </c>
      <c r="L209" s="236">
        <f ca="1">IF('3.Network design parameters'!$I95=0,0,2*(L163/'3.Network design parameters'!$I95))</f>
        <v>277957.49865505734</v>
      </c>
    </row>
    <row r="210" spans="3:12">
      <c r="C210" s="489" t="str">
        <f ca="1">'C. Masterfiles'!C22</f>
        <v>N10</v>
      </c>
      <c r="D210" s="489" t="str">
        <f ca="1">'C. Masterfiles'!D22</f>
        <v>Layer 3 edge router - processor</v>
      </c>
      <c r="E210" s="242" t="str">
        <f ca="1">'C. Masterfiles'!E22</f>
        <v>EDGE-PROC</v>
      </c>
      <c r="F210" s="242" t="str">
        <f ca="1">'C. Masterfiles'!F22</f>
        <v>Mbps</v>
      </c>
      <c r="G210" s="236">
        <f ca="1">IF('3.Network design parameters'!$I96=0,0,G164/'3.Network design parameters'!$I96)</f>
        <v>125877.33517757147</v>
      </c>
      <c r="H210" s="236">
        <f ca="1">IF('3.Network design parameters'!$I96=0,0,H164/'3.Network design parameters'!$I96)</f>
        <v>128394.88188112287</v>
      </c>
      <c r="I210" s="236">
        <f ca="1">IF('3.Network design parameters'!$I96=0,0,I164/'3.Network design parameters'!$I96)</f>
        <v>130962.77951874532</v>
      </c>
      <c r="J210" s="236">
        <f ca="1">IF('3.Network design parameters'!$I96=0,0,J164/'3.Network design parameters'!$I96)</f>
        <v>133582.03510912028</v>
      </c>
      <c r="K210" s="236">
        <f ca="1">IF('3.Network design parameters'!$I96=0,0,K164/'3.Network design parameters'!$I96)</f>
        <v>136253.67581130264</v>
      </c>
      <c r="L210" s="236">
        <f ca="1">IF('3.Network design parameters'!$I96=0,0,L164/'3.Network design parameters'!$I96)</f>
        <v>138978.74932752867</v>
      </c>
    </row>
    <row r="211" spans="3:12">
      <c r="C211" s="489" t="str">
        <f ca="1">'C. Masterfiles'!C23</f>
        <v>N11</v>
      </c>
      <c r="D211" s="489" t="str">
        <f ca="1">'C. Masterfiles'!D23</f>
        <v xml:space="preserve">Layer 3 core router - common equipment </v>
      </c>
      <c r="E211" s="242" t="str">
        <f ca="1">'C. Masterfiles'!E23</f>
        <v>CORE-CMN</v>
      </c>
      <c r="F211" s="242" t="str">
        <f ca="1">'C. Masterfiles'!F23</f>
        <v>Chassis</v>
      </c>
      <c r="G211" s="236">
        <f ca="1">E195</f>
        <v>135</v>
      </c>
      <c r="H211" s="236">
        <f t="shared" ref="H211:L211" ca="1" si="14">F195</f>
        <v>139.35338825078475</v>
      </c>
      <c r="I211" s="236">
        <f t="shared" ca="1" si="14"/>
        <v>143.84716160721445</v>
      </c>
      <c r="J211" s="236">
        <f t="shared" ca="1" si="14"/>
        <v>148.48584711276689</v>
      </c>
      <c r="K211" s="236">
        <f t="shared" ca="1" si="14"/>
        <v>153.27411779594127</v>
      </c>
      <c r="L211" s="236">
        <f t="shared" ca="1" si="14"/>
        <v>158.21679737788384</v>
      </c>
    </row>
    <row r="212" spans="3:12">
      <c r="C212" s="489" t="str">
        <f ca="1">'C. Masterfiles'!C24</f>
        <v>N12</v>
      </c>
      <c r="D212" s="489" t="str">
        <f ca="1">'C. Masterfiles'!D24</f>
        <v>Layer 3 core router - 2,5GE module (to EDGE Ring)</v>
      </c>
      <c r="E212" s="242" t="str">
        <f ca="1">'C. Masterfiles'!E24</f>
        <v>CORE-2,5GE-EDGE</v>
      </c>
      <c r="F212" s="242" t="str">
        <f ca="1">'C. Masterfiles'!F24</f>
        <v>Mbps</v>
      </c>
      <c r="G212" s="236">
        <f ca="1">IF('3.Network design parameters'!$I98=0,0,2*(G166/'3.Network design parameters'!$I98))</f>
        <v>17953.67035514296</v>
      </c>
      <c r="H212" s="236">
        <f ca="1">IF('3.Network design parameters'!$I98=0,0,2*(H166/'3.Network design parameters'!$I98))</f>
        <v>18312.743762245813</v>
      </c>
      <c r="I212" s="236">
        <f ca="1">IF('3.Network design parameters'!$I98=0,0,2*(I166/'3.Network design parameters'!$I98))</f>
        <v>18678.998637490731</v>
      </c>
      <c r="J212" s="236">
        <f ca="1">IF('3.Network design parameters'!$I98=0,0,2*(J166/'3.Network design parameters'!$I98))</f>
        <v>19052.578610240544</v>
      </c>
      <c r="K212" s="236">
        <f ca="1">IF('3.Network design parameters'!$I98=0,0,2*(K166/'3.Network design parameters'!$I98))</f>
        <v>19433.630182445355</v>
      </c>
      <c r="L212" s="236">
        <f ca="1">IF('3.Network design parameters'!$I98=0,0,2*(L166/'3.Network design parameters'!$I98))</f>
        <v>19822.302786094264</v>
      </c>
    </row>
    <row r="213" spans="3:12">
      <c r="C213" s="489" t="str">
        <f ca="1">'C. Masterfiles'!C25</f>
        <v>N13</v>
      </c>
      <c r="D213" s="489" t="str">
        <f ca="1">'C. Masterfiles'!D25</f>
        <v>Layer 3 core router - 2,5GE module (to CORE Ring)</v>
      </c>
      <c r="E213" s="242" t="str">
        <f ca="1">'C. Masterfiles'!E25</f>
        <v>CORE-2,5GE-CORE</v>
      </c>
      <c r="F213" s="242" t="str">
        <f ca="1">'C. Masterfiles'!F25</f>
        <v>Mbps</v>
      </c>
      <c r="G213" s="236">
        <f ca="1">IF('3.Network design parameters'!$I99=0,0,2*(G167/'3.Network design parameters'!$I99))</f>
        <v>17539.551539323536</v>
      </c>
      <c r="H213" s="236">
        <f ca="1">IF('3.Network design parameters'!$I99=0,0,2*(H167/'3.Network design parameters'!$I99))</f>
        <v>17890.34257011001</v>
      </c>
      <c r="I213" s="236">
        <f ca="1">IF('3.Network design parameters'!$I99=0,0,2*(I167/'3.Network design parameters'!$I99))</f>
        <v>18248.149421512207</v>
      </c>
      <c r="J213" s="236">
        <f ca="1">IF('3.Network design parameters'!$I99=0,0,2*(J167/'3.Network design parameters'!$I99))</f>
        <v>18613.112409942452</v>
      </c>
      <c r="K213" s="236">
        <f ca="1">IF('3.Network design parameters'!$I99=0,0,2*(K167/'3.Network design parameters'!$I99))</f>
        <v>18985.3746581413</v>
      </c>
      <c r="L213" s="236">
        <f ca="1">IF('3.Network design parameters'!$I99=0,0,2*(L167/'3.Network design parameters'!$I99))</f>
        <v>19365.082151304123</v>
      </c>
    </row>
    <row r="214" spans="3:12">
      <c r="C214" s="489" t="str">
        <f ca="1">'C. Masterfiles'!C26</f>
        <v>N14</v>
      </c>
      <c r="D214" s="489" t="str">
        <f ca="1">'C. Masterfiles'!D26</f>
        <v>Layer 3 core router - processor</v>
      </c>
      <c r="E214" s="242" t="str">
        <f ca="1">'C. Masterfiles'!E26</f>
        <v>CORE-PROC</v>
      </c>
      <c r="F214" s="242" t="str">
        <f ca="1">'C. Masterfiles'!F26</f>
        <v>Mbps</v>
      </c>
      <c r="G214" s="236">
        <f ca="1">IF('3.Network design parameters'!$I100=0,0,G168/'3.Network design parameters'!$I100)</f>
        <v>124834.91401107392</v>
      </c>
      <c r="H214" s="236">
        <f ca="1">IF('3.Network design parameters'!$I100=0,0,H168/'3.Network design parameters'!$I100)</f>
        <v>127331.61229129539</v>
      </c>
      <c r="I214" s="236">
        <f ca="1">IF('3.Network design parameters'!$I100=0,0,I168/'3.Network design parameters'!$I100)</f>
        <v>129878.24453712131</v>
      </c>
      <c r="J214" s="236">
        <f ca="1">IF('3.Network design parameters'!$I100=0,0,J168/'3.Network design parameters'!$I100)</f>
        <v>132475.80942786374</v>
      </c>
      <c r="K214" s="236">
        <f ca="1">IF('3.Network design parameters'!$I100=0,0,K168/'3.Network design parameters'!$I100)</f>
        <v>135125.32561642095</v>
      </c>
      <c r="L214" s="236">
        <f ca="1">IF('3.Network design parameters'!$I100=0,0,L168/'3.Network design parameters'!$I100)</f>
        <v>137827.83212874932</v>
      </c>
    </row>
    <row r="215" spans="3:12">
      <c r="C215" s="489" t="str">
        <f ca="1">'C. Masterfiles'!C27</f>
        <v>N15</v>
      </c>
      <c r="D215" s="489" t="str">
        <f ca="1">'C. Masterfiles'!D27</f>
        <v>Softswitch - common equipment</v>
      </c>
      <c r="E215" s="242" t="str">
        <f ca="1">'C. Masterfiles'!E27</f>
        <v>SX-CMN</v>
      </c>
      <c r="F215" s="242" t="str">
        <f ca="1">'C. Masterfiles'!F27</f>
        <v>BHE</v>
      </c>
      <c r="G215" s="236">
        <f ca="1">IF('3.Network design parameters'!$I101=0,0,G169/'3.Network design parameters'!$I101)</f>
        <v>196.93605553601691</v>
      </c>
      <c r="H215" s="236">
        <f ca="1">IF('3.Network design parameters'!$I101=0,0,H169/'3.Network design parameters'!$I101)</f>
        <v>200.87477664673716</v>
      </c>
      <c r="I215" s="236">
        <f ca="1">IF('3.Network design parameters'!$I101=0,0,I169/'3.Network design parameters'!$I101)</f>
        <v>204.89227217967198</v>
      </c>
      <c r="J215" s="236">
        <f ca="1">IF('3.Network design parameters'!$I101=0,0,J169/'3.Network design parameters'!$I101)</f>
        <v>208.99011762326541</v>
      </c>
      <c r="K215" s="236">
        <f ca="1">IF('3.Network design parameters'!$I101=0,0,K169/'3.Network design parameters'!$I101)</f>
        <v>213.16991997573078</v>
      </c>
      <c r="L215" s="236">
        <f ca="1">IF('3.Network design parameters'!$I101=0,0,L169/'3.Network design parameters'!$I101)</f>
        <v>217.43331837524548</v>
      </c>
    </row>
    <row r="216" spans="3:12">
      <c r="C216" s="489" t="str">
        <f ca="1">'C. Masterfiles'!C28</f>
        <v>N16</v>
      </c>
      <c r="D216" s="489" t="str">
        <f ca="1">'C. Masterfiles'!D28</f>
        <v>Softswitch - session border controller</v>
      </c>
      <c r="E216" s="242" t="str">
        <f ca="1">'C. Masterfiles'!E28</f>
        <v>SX-SBC</v>
      </c>
      <c r="F216" s="242" t="str">
        <f ca="1">'C. Masterfiles'!F28</f>
        <v>BHE</v>
      </c>
      <c r="G216" s="236">
        <f ca="1">IF('3.Network design parameters'!$I102=0,0,G170/'3.Network design parameters'!$I102)</f>
        <v>196.93605553601691</v>
      </c>
      <c r="H216" s="236">
        <f ca="1">IF('3.Network design parameters'!$I102=0,0,H170/'3.Network design parameters'!$I102)</f>
        <v>200.87477664673716</v>
      </c>
      <c r="I216" s="236">
        <f ca="1">IF('3.Network design parameters'!$I102=0,0,I170/'3.Network design parameters'!$I102)</f>
        <v>204.89227217967198</v>
      </c>
      <c r="J216" s="236">
        <f ca="1">IF('3.Network design parameters'!$I102=0,0,J170/'3.Network design parameters'!$I102)</f>
        <v>208.99011762326541</v>
      </c>
      <c r="K216" s="236">
        <f ca="1">IF('3.Network design parameters'!$I102=0,0,K170/'3.Network design parameters'!$I102)</f>
        <v>213.16991997573078</v>
      </c>
      <c r="L216" s="236">
        <f ca="1">IF('3.Network design parameters'!$I102=0,0,L170/'3.Network design parameters'!$I102)</f>
        <v>217.43331837524548</v>
      </c>
    </row>
    <row r="217" spans="3:12">
      <c r="C217" s="489" t="str">
        <f ca="1">'C. Masterfiles'!C29</f>
        <v>N17</v>
      </c>
      <c r="D217" s="489" t="str">
        <f ca="1">'C. Masterfiles'!D29</f>
        <v>Softswitch - call control unit</v>
      </c>
      <c r="E217" s="242" t="str">
        <f ca="1">'C. Masterfiles'!E29</f>
        <v>SX-VOICE</v>
      </c>
      <c r="F217" s="242" t="str">
        <f ca="1">'C. Masterfiles'!F29</f>
        <v>BHE</v>
      </c>
      <c r="G217" s="236">
        <f ca="1">IF('3.Network design parameters'!$I103=0,0,G171/'3.Network design parameters'!$I103)</f>
        <v>196.93605553601691</v>
      </c>
      <c r="H217" s="236">
        <f ca="1">IF('3.Network design parameters'!$I103=0,0,H171/'3.Network design parameters'!$I103)</f>
        <v>200.87477664673716</v>
      </c>
      <c r="I217" s="236">
        <f ca="1">IF('3.Network design parameters'!$I103=0,0,I171/'3.Network design parameters'!$I103)</f>
        <v>204.89227217967198</v>
      </c>
      <c r="J217" s="236">
        <f ca="1">IF('3.Network design parameters'!$I103=0,0,J171/'3.Network design parameters'!$I103)</f>
        <v>208.99011762326541</v>
      </c>
      <c r="K217" s="236">
        <f ca="1">IF('3.Network design parameters'!$I103=0,0,K171/'3.Network design parameters'!$I103)</f>
        <v>213.16991997573078</v>
      </c>
      <c r="L217" s="236">
        <f ca="1">IF('3.Network design parameters'!$I103=0,0,L171/'3.Network design parameters'!$I103)</f>
        <v>217.43331837524548</v>
      </c>
    </row>
    <row r="218" spans="3:12">
      <c r="C218" s="489" t="str">
        <f ca="1">'C. Masterfiles'!C30</f>
        <v>N18</v>
      </c>
      <c r="D218" s="489" t="str">
        <f ca="1">'C. Masterfiles'!D30</f>
        <v>Softswitch - right to use voice licenses</v>
      </c>
      <c r="E218" s="242" t="str">
        <f ca="1">'C. Masterfiles'!E30</f>
        <v>SX-RTU</v>
      </c>
      <c r="F218" s="242" t="str">
        <f ca="1">'C. Masterfiles'!F30</f>
        <v>BHE</v>
      </c>
      <c r="G218" s="236">
        <f ca="1">IF('3.Network design parameters'!$I104=0,0,G172/'3.Network design parameters'!$I104)</f>
        <v>196.93605553601691</v>
      </c>
      <c r="H218" s="236">
        <f ca="1">IF('3.Network design parameters'!$I104=0,0,H172/'3.Network design parameters'!$I104)</f>
        <v>200.87477664673716</v>
      </c>
      <c r="I218" s="236">
        <f ca="1">IF('3.Network design parameters'!$I104=0,0,I172/'3.Network design parameters'!$I104)</f>
        <v>204.89227217967198</v>
      </c>
      <c r="J218" s="236">
        <f ca="1">IF('3.Network design parameters'!$I104=0,0,J172/'3.Network design parameters'!$I104)</f>
        <v>208.99011762326541</v>
      </c>
      <c r="K218" s="236">
        <f ca="1">IF('3.Network design parameters'!$I104=0,0,K172/'3.Network design parameters'!$I104)</f>
        <v>213.16991997573078</v>
      </c>
      <c r="L218" s="236">
        <f ca="1">IF('3.Network design parameters'!$I104=0,0,L172/'3.Network design parameters'!$I104)</f>
        <v>217.43331837524548</v>
      </c>
    </row>
    <row r="219" spans="3:12">
      <c r="C219" s="489" t="str">
        <f ca="1">'C. Masterfiles'!C31</f>
        <v>N19</v>
      </c>
      <c r="D219" s="489" t="str">
        <f ca="1">'C. Masterfiles'!D31</f>
        <v xml:space="preserve">Interconnect gateway - common equipment </v>
      </c>
      <c r="E219" s="242" t="str">
        <f ca="1">'C. Masterfiles'!E31</f>
        <v>ICGW-CMN</v>
      </c>
      <c r="F219" s="242" t="str">
        <f ca="1">'C. Masterfiles'!F31</f>
        <v>Mbps</v>
      </c>
      <c r="G219" s="236">
        <f ca="1">IF('3.Network design parameters'!$I105=0,0,G173/'3.Network design parameters'!$I105)</f>
        <v>1745.5193726344348</v>
      </c>
      <c r="H219" s="236">
        <f ca="1">IF('3.Network design parameters'!$I105=0,0,H173/'3.Network design parameters'!$I105)</f>
        <v>1780.429760087123</v>
      </c>
      <c r="I219" s="236">
        <f ca="1">IF('3.Network design parameters'!$I105=0,0,I173/'3.Network design parameters'!$I105)</f>
        <v>1816.0383552888659</v>
      </c>
      <c r="J219" s="236">
        <f ca="1">IF('3.Network design parameters'!$I105=0,0,J173/'3.Network design parameters'!$I105)</f>
        <v>1852.3591223946435</v>
      </c>
      <c r="K219" s="236">
        <f ca="1">IF('3.Network design parameters'!$I105=0,0,K173/'3.Network design parameters'!$I105)</f>
        <v>1889.406304842536</v>
      </c>
      <c r="L219" s="236">
        <f ca="1">IF('3.Network design parameters'!$I105=0,0,L173/'3.Network design parameters'!$I105)</f>
        <v>1927.1944309393862</v>
      </c>
    </row>
    <row r="220" spans="3:12">
      <c r="C220" s="489" t="str">
        <f ca="1">'C. Masterfiles'!C32</f>
        <v>N20</v>
      </c>
      <c r="D220" s="489" t="str">
        <f ca="1">'C. Masterfiles'!D32</f>
        <v>Interconnect gateway - controller</v>
      </c>
      <c r="E220" s="242" t="str">
        <f ca="1">'C. Masterfiles'!E32</f>
        <v>ICGW-CONTROL</v>
      </c>
      <c r="F220" s="242" t="str">
        <f ca="1">'C. Masterfiles'!F32</f>
        <v>Mbps</v>
      </c>
      <c r="G220" s="236">
        <f ca="1">IF('3.Network design parameters'!$I106=0,0,G174/'3.Network design parameters'!$I106)</f>
        <v>1745.5193726344348</v>
      </c>
      <c r="H220" s="236">
        <f ca="1">IF('3.Network design parameters'!$I106=0,0,H174/'3.Network design parameters'!$I106)</f>
        <v>1780.429760087123</v>
      </c>
      <c r="I220" s="236">
        <f ca="1">IF('3.Network design parameters'!$I106=0,0,I174/'3.Network design parameters'!$I106)</f>
        <v>1816.0383552888659</v>
      </c>
      <c r="J220" s="236">
        <f ca="1">IF('3.Network design parameters'!$I106=0,0,J174/'3.Network design parameters'!$I106)</f>
        <v>1852.3591223946435</v>
      </c>
      <c r="K220" s="236">
        <f ca="1">IF('3.Network design parameters'!$I106=0,0,K174/'3.Network design parameters'!$I106)</f>
        <v>1889.406304842536</v>
      </c>
      <c r="L220" s="236">
        <f ca="1">IF('3.Network design parameters'!$I106=0,0,L174/'3.Network design parameters'!$I106)</f>
        <v>1927.1944309393862</v>
      </c>
    </row>
    <row r="221" spans="3:12">
      <c r="C221" s="489" t="str">
        <f ca="1">'C. Masterfiles'!C33</f>
        <v>N21</v>
      </c>
      <c r="D221" s="489" t="str">
        <f ca="1">'C. Masterfiles'!D33</f>
        <v>Interconnect gateway - 1GE module (to CORE)</v>
      </c>
      <c r="E221" s="242" t="str">
        <f ca="1">'C. Masterfiles'!E33</f>
        <v>ICGW-1GE-CORE</v>
      </c>
      <c r="F221" s="242" t="str">
        <f ca="1">'C. Masterfiles'!F33</f>
        <v>Mbps</v>
      </c>
      <c r="G221" s="236">
        <f ca="1">IF('3.Network design parameters'!$I107=0,0,G175/'3.Network design parameters'!$I107)</f>
        <v>1745.5193726344348</v>
      </c>
      <c r="H221" s="236">
        <f ca="1">IF('3.Network design parameters'!$I107=0,0,H175/'3.Network design parameters'!$I107)</f>
        <v>1780.429760087123</v>
      </c>
      <c r="I221" s="236">
        <f ca="1">IF('3.Network design parameters'!$I107=0,0,I175/'3.Network design parameters'!$I107)</f>
        <v>1816.0383552888659</v>
      </c>
      <c r="J221" s="236">
        <f ca="1">IF('3.Network design parameters'!$I107=0,0,J175/'3.Network design parameters'!$I107)</f>
        <v>1852.3591223946435</v>
      </c>
      <c r="K221" s="236">
        <f ca="1">IF('3.Network design parameters'!$I107=0,0,K175/'3.Network design parameters'!$I107)</f>
        <v>1889.406304842536</v>
      </c>
      <c r="L221" s="236">
        <f ca="1">IF('3.Network design parameters'!$I107=0,0,L175/'3.Network design parameters'!$I107)</f>
        <v>1927.1944309393862</v>
      </c>
    </row>
    <row r="222" spans="3:12">
      <c r="C222" s="489" t="str">
        <f ca="1">'C. Masterfiles'!C34</f>
        <v>N22</v>
      </c>
      <c r="D222" s="489" t="str">
        <f ca="1">'C. Masterfiles'!D34</f>
        <v>Interconnect gateway - TDM module (to OLO)</v>
      </c>
      <c r="E222" s="242" t="str">
        <f ca="1">'C. Masterfiles'!E34</f>
        <v>ICGW-TDM-OLO</v>
      </c>
      <c r="F222" s="242" t="str">
        <f ca="1">'C. Masterfiles'!F34</f>
        <v>Mbps</v>
      </c>
      <c r="G222" s="236">
        <f ca="1">IF('3.Network design parameters'!$I108=0,0,G176/'3.Network design parameters'!$I108)</f>
        <v>1745.5193726344348</v>
      </c>
      <c r="H222" s="236">
        <f ca="1">IF('3.Network design parameters'!$I108=0,0,H176/'3.Network design parameters'!$I108)</f>
        <v>1780.429760087123</v>
      </c>
      <c r="I222" s="236">
        <f ca="1">IF('3.Network design parameters'!$I108=0,0,I176/'3.Network design parameters'!$I108)</f>
        <v>1816.0383552888659</v>
      </c>
      <c r="J222" s="236">
        <f ca="1">IF('3.Network design parameters'!$I108=0,0,J176/'3.Network design parameters'!$I108)</f>
        <v>1852.3591223946435</v>
      </c>
      <c r="K222" s="236">
        <f ca="1">IF('3.Network design parameters'!$I108=0,0,K176/'3.Network design parameters'!$I108)</f>
        <v>1889.406304842536</v>
      </c>
      <c r="L222" s="236">
        <f ca="1">IF('3.Network design parameters'!$I108=0,0,L176/'3.Network design parameters'!$I108)</f>
        <v>1927.1944309393862</v>
      </c>
    </row>
    <row r="223" spans="3:12">
      <c r="C223" s="489" t="str">
        <f ca="1">'C. Masterfiles'!C35</f>
        <v>N23</v>
      </c>
      <c r="D223" s="489" t="str">
        <f ca="1">'C. Masterfiles'!D35</f>
        <v xml:space="preserve">International gateway - common equipment </v>
      </c>
      <c r="E223" s="242" t="str">
        <f ca="1">'C. Masterfiles'!E35</f>
        <v>INTGW-CMN</v>
      </c>
      <c r="F223" s="242" t="str">
        <f ca="1">'C. Masterfiles'!F35</f>
        <v>Mbps</v>
      </c>
      <c r="G223" s="236">
        <f ca="1">IF('3.Network design parameters'!$I109=0,0,G177/'3.Network design parameters'!$I109)</f>
        <v>437.80662727797528</v>
      </c>
      <c r="H223" s="236">
        <f ca="1">IF('3.Network design parameters'!$I109=0,0,H177/'3.Network design parameters'!$I109)</f>
        <v>446.5627598235348</v>
      </c>
      <c r="I223" s="236">
        <f ca="1">IF('3.Network design parameters'!$I109=0,0,I177/'3.Network design parameters'!$I109)</f>
        <v>455.49401502000546</v>
      </c>
      <c r="J223" s="236">
        <f ca="1">IF('3.Network design parameters'!$I109=0,0,J177/'3.Network design parameters'!$I109)</f>
        <v>464.60389532040563</v>
      </c>
      <c r="K223" s="236">
        <f ca="1">IF('3.Network design parameters'!$I109=0,0,K177/'3.Network design parameters'!$I109)</f>
        <v>473.89597322681368</v>
      </c>
      <c r="L223" s="236">
        <f ca="1">IF('3.Network design parameters'!$I109=0,0,L177/'3.Network design parameters'!$I109)</f>
        <v>483.37389269135002</v>
      </c>
    </row>
    <row r="224" spans="3:12">
      <c r="C224" s="489" t="str">
        <f ca="1">'C. Masterfiles'!C36</f>
        <v>N24</v>
      </c>
      <c r="D224" s="489" t="str">
        <f ca="1">'C. Masterfiles'!D36</f>
        <v>International gateway - controller</v>
      </c>
      <c r="E224" s="242" t="str">
        <f ca="1">'C. Masterfiles'!E36</f>
        <v>INTGW-CONTROL</v>
      </c>
      <c r="F224" s="242" t="str">
        <f ca="1">'C. Masterfiles'!F36</f>
        <v>Mbps</v>
      </c>
      <c r="G224" s="236">
        <f ca="1">IF('3.Network design parameters'!$I110=0,0,G178/'3.Network design parameters'!$I110)</f>
        <v>437.80662727797528</v>
      </c>
      <c r="H224" s="236">
        <f ca="1">IF('3.Network design parameters'!$I110=0,0,H178/'3.Network design parameters'!$I110)</f>
        <v>446.5627598235348</v>
      </c>
      <c r="I224" s="236">
        <f ca="1">IF('3.Network design parameters'!$I110=0,0,I178/'3.Network design parameters'!$I110)</f>
        <v>455.49401502000546</v>
      </c>
      <c r="J224" s="236">
        <f ca="1">IF('3.Network design parameters'!$I110=0,0,J178/'3.Network design parameters'!$I110)</f>
        <v>464.60389532040563</v>
      </c>
      <c r="K224" s="236">
        <f ca="1">IF('3.Network design parameters'!$I110=0,0,K178/'3.Network design parameters'!$I110)</f>
        <v>473.89597322681368</v>
      </c>
      <c r="L224" s="236">
        <f ca="1">IF('3.Network design parameters'!$I110=0,0,L178/'3.Network design parameters'!$I110)</f>
        <v>483.37389269135002</v>
      </c>
    </row>
    <row r="225" spans="2:12">
      <c r="C225" s="489" t="str">
        <f ca="1">'C. Masterfiles'!C37</f>
        <v>N25</v>
      </c>
      <c r="D225" s="489" t="str">
        <f ca="1">'C. Masterfiles'!D37</f>
        <v>International gateway - 1GE module (to CORE)</v>
      </c>
      <c r="E225" s="242" t="str">
        <f ca="1">'C. Masterfiles'!E37</f>
        <v>INTGW-1GE-CORE</v>
      </c>
      <c r="F225" s="242" t="str">
        <f ca="1">'C. Masterfiles'!F37</f>
        <v>Mbps</v>
      </c>
      <c r="G225" s="236">
        <f ca="1">IF('3.Network design parameters'!$I111=0,0,G179/'3.Network design parameters'!$I111)</f>
        <v>437.80662727797528</v>
      </c>
      <c r="H225" s="236">
        <f ca="1">IF('3.Network design parameters'!$I111=0,0,H179/'3.Network design parameters'!$I111)</f>
        <v>446.5627598235348</v>
      </c>
      <c r="I225" s="236">
        <f ca="1">IF('3.Network design parameters'!$I111=0,0,I179/'3.Network design parameters'!$I111)</f>
        <v>455.49401502000546</v>
      </c>
      <c r="J225" s="236">
        <f ca="1">IF('3.Network design parameters'!$I111=0,0,J179/'3.Network design parameters'!$I111)</f>
        <v>464.60389532040563</v>
      </c>
      <c r="K225" s="236">
        <f ca="1">IF('3.Network design parameters'!$I111=0,0,K179/'3.Network design parameters'!$I111)</f>
        <v>473.89597322681368</v>
      </c>
      <c r="L225" s="236">
        <f ca="1">IF('3.Network design parameters'!$I111=0,0,L179/'3.Network design parameters'!$I111)</f>
        <v>483.37389269135002</v>
      </c>
    </row>
    <row r="226" spans="2:12">
      <c r="C226" s="489" t="str">
        <f ca="1">'C. Masterfiles'!C38</f>
        <v>N26</v>
      </c>
      <c r="D226" s="489" t="str">
        <f ca="1">'C. Masterfiles'!D38</f>
        <v>International gateway - TDM module (to INT)</v>
      </c>
      <c r="E226" s="242" t="str">
        <f ca="1">'C. Masterfiles'!E38</f>
        <v>INTGW-TDM-INT</v>
      </c>
      <c r="F226" s="242" t="str">
        <f ca="1">'C. Masterfiles'!F38</f>
        <v>Mbps</v>
      </c>
      <c r="G226" s="236">
        <f ca="1">IF('3.Network design parameters'!$I112=0,0,G180/'3.Network design parameters'!$I112)</f>
        <v>437.80662727797528</v>
      </c>
      <c r="H226" s="236">
        <f ca="1">IF('3.Network design parameters'!$I112=0,0,H180/'3.Network design parameters'!$I112)</f>
        <v>446.5627598235348</v>
      </c>
      <c r="I226" s="236">
        <f ca="1">IF('3.Network design parameters'!$I112=0,0,I180/'3.Network design parameters'!$I112)</f>
        <v>455.49401502000546</v>
      </c>
      <c r="J226" s="236">
        <f ca="1">IF('3.Network design parameters'!$I112=0,0,J180/'3.Network design parameters'!$I112)</f>
        <v>464.60389532040563</v>
      </c>
      <c r="K226" s="236">
        <f ca="1">IF('3.Network design parameters'!$I112=0,0,K180/'3.Network design parameters'!$I112)</f>
        <v>473.89597322681368</v>
      </c>
      <c r="L226" s="236">
        <f ca="1">IF('3.Network design parameters'!$I112=0,0,L180/'3.Network design parameters'!$I112)</f>
        <v>483.37389269135002</v>
      </c>
    </row>
    <row r="227" spans="2:12">
      <c r="C227" s="489" t="str">
        <f ca="1">'C. Masterfiles'!C39</f>
        <v>N27</v>
      </c>
      <c r="D227" s="489" t="str">
        <f ca="1">'C. Masterfiles'!D39</f>
        <v>Signalling gateway - common equipment</v>
      </c>
      <c r="E227" s="242" t="str">
        <f ca="1">'C. Masterfiles'!E39</f>
        <v>SGW-CMN</v>
      </c>
      <c r="F227" s="242" t="str">
        <f ca="1">'C. Masterfiles'!F39</f>
        <v>BHE</v>
      </c>
      <c r="G227" s="236">
        <f ca="1">IF('3.Network design parameters'!$I113=0,0,G181/'3.Network design parameters'!$I113)</f>
        <v>103.77425061110303</v>
      </c>
      <c r="H227" s="236">
        <f ca="1">IF('3.Network design parameters'!$I113=0,0,H181/'3.Network design parameters'!$I113)</f>
        <v>105.84973562332507</v>
      </c>
      <c r="I227" s="236">
        <f ca="1">IF('3.Network design parameters'!$I113=0,0,I181/'3.Network design parameters'!$I113)</f>
        <v>107.9667303357916</v>
      </c>
      <c r="J227" s="236">
        <f ca="1">IF('3.Network design parameters'!$I113=0,0,J181/'3.Network design parameters'!$I113)</f>
        <v>110.12606494250745</v>
      </c>
      <c r="K227" s="236">
        <f ca="1">IF('3.Network design parameters'!$I113=0,0,K181/'3.Network design parameters'!$I113)</f>
        <v>112.32858624135758</v>
      </c>
      <c r="L227" s="236">
        <f ca="1">IF('3.Network design parameters'!$I113=0,0,L181/'3.Network design parameters'!$I113)</f>
        <v>114.57515796618475</v>
      </c>
    </row>
    <row r="228" spans="2:12">
      <c r="C228" s="489" t="str">
        <f ca="1">'C. Masterfiles'!C40</f>
        <v>N28</v>
      </c>
      <c r="D228" s="489" t="str">
        <f ca="1">'C. Masterfiles'!D40</f>
        <v>Signalling gateway - controller</v>
      </c>
      <c r="E228" s="242" t="str">
        <f ca="1">'C. Masterfiles'!E40</f>
        <v>SGW-CONTROL</v>
      </c>
      <c r="F228" s="242" t="str">
        <f ca="1">'C. Masterfiles'!F40</f>
        <v>BHE</v>
      </c>
      <c r="G228" s="236">
        <f ca="1">IF('3.Network design parameters'!$I114=0,0,G182/'3.Network design parameters'!$I114)</f>
        <v>103.77425061110303</v>
      </c>
      <c r="H228" s="236">
        <f ca="1">IF('3.Network design parameters'!$I114=0,0,H182/'3.Network design parameters'!$I114)</f>
        <v>105.84973562332507</v>
      </c>
      <c r="I228" s="236">
        <f ca="1">IF('3.Network design parameters'!$I114=0,0,I182/'3.Network design parameters'!$I114)</f>
        <v>107.9667303357916</v>
      </c>
      <c r="J228" s="236">
        <f ca="1">IF('3.Network design parameters'!$I114=0,0,J182/'3.Network design parameters'!$I114)</f>
        <v>110.12606494250745</v>
      </c>
      <c r="K228" s="236">
        <f ca="1">IF('3.Network design parameters'!$I114=0,0,K182/'3.Network design parameters'!$I114)</f>
        <v>112.32858624135758</v>
      </c>
      <c r="L228" s="236">
        <f ca="1">IF('3.Network design parameters'!$I114=0,0,L182/'3.Network design parameters'!$I114)</f>
        <v>114.57515796618475</v>
      </c>
    </row>
    <row r="229" spans="2:12">
      <c r="C229" s="489" t="str">
        <f ca="1">'C. Masterfiles'!C41</f>
        <v>N29</v>
      </c>
      <c r="D229" s="489" t="str">
        <f ca="1">'C. Masterfiles'!D41</f>
        <v>Signalling gateway - CCS7 to SIGTRAN to the core</v>
      </c>
      <c r="E229" s="242" t="str">
        <f ca="1">'C. Masterfiles'!E41</f>
        <v>SGW-SIGTRAN</v>
      </c>
      <c r="F229" s="242" t="str">
        <f ca="1">'C. Masterfiles'!F41</f>
        <v>BHE</v>
      </c>
      <c r="G229" s="236">
        <f ca="1">IF('3.Network design parameters'!$I115=0,0,G183/'3.Network design parameters'!$I115)</f>
        <v>103.77425061110303</v>
      </c>
      <c r="H229" s="236">
        <f ca="1">IF('3.Network design parameters'!$I115=0,0,H183/'3.Network design parameters'!$I115)</f>
        <v>105.84973562332507</v>
      </c>
      <c r="I229" s="236">
        <f ca="1">IF('3.Network design parameters'!$I115=0,0,I183/'3.Network design parameters'!$I115)</f>
        <v>107.9667303357916</v>
      </c>
      <c r="J229" s="236">
        <f ca="1">IF('3.Network design parameters'!$I115=0,0,J183/'3.Network design parameters'!$I115)</f>
        <v>110.12606494250745</v>
      </c>
      <c r="K229" s="236">
        <f ca="1">IF('3.Network design parameters'!$I115=0,0,K183/'3.Network design parameters'!$I115)</f>
        <v>112.32858624135758</v>
      </c>
      <c r="L229" s="236">
        <f ca="1">IF('3.Network design parameters'!$I115=0,0,L183/'3.Network design parameters'!$I115)</f>
        <v>114.57515796618475</v>
      </c>
    </row>
    <row r="230" spans="2:12">
      <c r="C230" s="489" t="str">
        <f ca="1">'C. Masterfiles'!C42</f>
        <v>N30</v>
      </c>
      <c r="D230" s="489" t="str">
        <f ca="1">'C. Masterfiles'!D42</f>
        <v>Network management system</v>
      </c>
      <c r="E230" s="242" t="str">
        <f ca="1">'C. Masterfiles'!E42</f>
        <v>NMS</v>
      </c>
      <c r="F230" s="242" t="str">
        <f ca="1">'C. Masterfiles'!F42</f>
        <v>Subscribers</v>
      </c>
      <c r="G230" s="236">
        <f ca="1">IF('3.Network design parameters'!$I116=0,0,MAX(G184/'3.Network design parameters'!$I116,1))</f>
        <v>2613.7500000000005</v>
      </c>
      <c r="H230" s="236">
        <f ca="1">IF('3.Network design parameters'!$I116=0,0,MAX(H184/'3.Network design parameters'!$I116,1))</f>
        <v>2666.0250000000005</v>
      </c>
      <c r="I230" s="236">
        <f ca="1">IF('3.Network design parameters'!$I116=0,0,MAX(I184/'3.Network design parameters'!$I116,1))</f>
        <v>2719.3433333333337</v>
      </c>
      <c r="J230" s="236">
        <f ca="1">IF('3.Network design parameters'!$I116=0,0,MAX(J184/'3.Network design parameters'!$I116,1))</f>
        <v>2773.7333333333336</v>
      </c>
      <c r="K230" s="236">
        <f ca="1">IF('3.Network design parameters'!$I116=0,0,MAX(K184/'3.Network design parameters'!$I116,1))</f>
        <v>2829.2066666666669</v>
      </c>
      <c r="L230" s="236">
        <f ca="1">IF('3.Network design parameters'!$I116=0,0,MAX(L184/'3.Network design parameters'!$I116,1))</f>
        <v>2885.7894400006412</v>
      </c>
    </row>
    <row r="231" spans="2:12">
      <c r="C231" s="489" t="str">
        <f ca="1">'C. Masterfiles'!C43</f>
        <v>N31</v>
      </c>
      <c r="D231" s="489" t="str">
        <f ca="1">'C. Masterfiles'!D43</f>
        <v>Operational support system</v>
      </c>
      <c r="E231" s="242" t="str">
        <f ca="1">'C. Masterfiles'!E43</f>
        <v>OSS</v>
      </c>
      <c r="F231" s="242" t="str">
        <f ca="1">'C. Masterfiles'!F43</f>
        <v>Subscribers</v>
      </c>
      <c r="G231" s="236">
        <f ca="1">IF('3.Network design parameters'!$I117=0,0,MAX(G185/'3.Network design parameters'!$I117,1))</f>
        <v>2613.7500000000005</v>
      </c>
      <c r="H231" s="236">
        <f ca="1">IF('3.Network design parameters'!$I117=0,0,MAX(H185/'3.Network design parameters'!$I117,1))</f>
        <v>2666.0250000000005</v>
      </c>
      <c r="I231" s="236">
        <f ca="1">IF('3.Network design parameters'!$I117=0,0,MAX(I185/'3.Network design parameters'!$I117,1))</f>
        <v>2719.3433333333337</v>
      </c>
      <c r="J231" s="236">
        <f ca="1">IF('3.Network design parameters'!$I117=0,0,MAX(J185/'3.Network design parameters'!$I117,1))</f>
        <v>2773.7333333333336</v>
      </c>
      <c r="K231" s="236">
        <f ca="1">IF('3.Network design parameters'!$I117=0,0,MAX(K185/'3.Network design parameters'!$I117,1))</f>
        <v>2829.2066666666669</v>
      </c>
      <c r="L231" s="236">
        <f ca="1">IF('3.Network design parameters'!$I117=0,0,MAX(L185/'3.Network design parameters'!$I117,1))</f>
        <v>2885.7894400006412</v>
      </c>
    </row>
    <row r="232" spans="2:12">
      <c r="C232" s="489" t="str">
        <f ca="1">'C. Masterfiles'!C44</f>
        <v>N32</v>
      </c>
      <c r="D232" s="489" t="str">
        <f ca="1">'C. Masterfiles'!D44</f>
        <v>Interconnection billing system</v>
      </c>
      <c r="E232" s="242" t="str">
        <f ca="1">'C. Masterfiles'!E44</f>
        <v>IBIL</v>
      </c>
      <c r="F232" s="242" t="str">
        <f ca="1">'C. Masterfiles'!F44</f>
        <v>Subscribers</v>
      </c>
      <c r="G232" s="236">
        <f ca="1">IF('3.Network design parameters'!$I118=0,0,MAX(G186/'3.Network design parameters'!$I118,1))</f>
        <v>2613.7500000000005</v>
      </c>
      <c r="H232" s="236">
        <f ca="1">IF('3.Network design parameters'!$I118=0,0,MAX(H186/'3.Network design parameters'!$I118,1))</f>
        <v>2666.0250000000005</v>
      </c>
      <c r="I232" s="236">
        <f ca="1">IF('3.Network design parameters'!$I118=0,0,MAX(I186/'3.Network design parameters'!$I118,1))</f>
        <v>2719.3433333333337</v>
      </c>
      <c r="J232" s="236">
        <f ca="1">IF('3.Network design parameters'!$I118=0,0,MAX(J186/'3.Network design parameters'!$I118,1))</f>
        <v>2773.7333333333336</v>
      </c>
      <c r="K232" s="236">
        <f ca="1">IF('3.Network design parameters'!$I118=0,0,MAX(K186/'3.Network design parameters'!$I118,1))</f>
        <v>2829.2066666666669</v>
      </c>
      <c r="L232" s="236">
        <f ca="1">IF('3.Network design parameters'!$I118=0,0,MAX(L186/'3.Network design parameters'!$I118,1))</f>
        <v>2885.7894400006412</v>
      </c>
    </row>
    <row r="235" spans="2:12" ht="15.75">
      <c r="B235" s="101">
        <f>B198+0.01</f>
        <v>6.0999999999999979</v>
      </c>
      <c r="C235" s="76" t="s">
        <v>550</v>
      </c>
    </row>
    <row r="237" spans="2:12">
      <c r="C237" s="222">
        <v>2015</v>
      </c>
    </row>
    <row r="238" spans="2:12" ht="38.25">
      <c r="C238" s="56" t="s">
        <v>21</v>
      </c>
      <c r="D238" s="244" t="s">
        <v>186</v>
      </c>
      <c r="E238" s="245"/>
      <c r="F238" s="171" t="s">
        <v>290</v>
      </c>
      <c r="G238" s="171" t="s">
        <v>291</v>
      </c>
      <c r="H238" s="171" t="s">
        <v>292</v>
      </c>
      <c r="I238" s="171" t="s">
        <v>293</v>
      </c>
      <c r="J238" s="171" t="s">
        <v>294</v>
      </c>
      <c r="K238" s="171" t="s">
        <v>295</v>
      </c>
      <c r="L238" s="171" t="s">
        <v>296</v>
      </c>
    </row>
    <row r="239" spans="2:12">
      <c r="C239" s="242" t="str">
        <f ca="1">'C. Masterfiles'!C51</f>
        <v>TL01</v>
      </c>
      <c r="D239" s="246" t="str">
        <f ca="1">'C. Masterfiles'!D51</f>
        <v>MSAN ring</v>
      </c>
      <c r="E239" s="247"/>
      <c r="F239" s="353">
        <f ca="1">E192/'3.Network design parameters'!E$149*IF('D. Graphs'!$C$74=22,1+'D. Graphs'!$D$70,1)</f>
        <v>239.13043478260872</v>
      </c>
      <c r="G239" s="353">
        <f ca="1">F239*'3.Network design parameters'!H$125*IF('D. Graphs'!$C$74=21,1+'D. Graphs'!$D$70,1)</f>
        <v>13152.17391304348</v>
      </c>
      <c r="H239" s="353">
        <f ca="1">IF('3.Network design parameters'!$H$125=0,0,$G239*'3.Network design parameters'!E$125/'3.Network design parameters'!$H$125)</f>
        <v>2391.3043478260875</v>
      </c>
      <c r="I239" s="353">
        <f ca="1">IF('3.Network design parameters'!$H$125=0,0,$G239*'3.Network design parameters'!F$125/'3.Network design parameters'!$H$125)</f>
        <v>1195.6521739130437</v>
      </c>
      <c r="J239" s="353">
        <f ca="1">IF('3.Network design parameters'!$H$125=0,0,$G239*'3.Network design parameters'!G$125/'3.Network design parameters'!$H$125)</f>
        <v>9565.2173913043498</v>
      </c>
      <c r="K239" s="353">
        <f ca="1">IF('3.Network design parameters'!$H$125=0,0,$G239*'3.Network design parameters'!I$125/'3.Network design parameters'!$H$125)</f>
        <v>3586.9565217391309</v>
      </c>
      <c r="L239" s="353">
        <f ca="1">G239-K239</f>
        <v>9565.217391304348</v>
      </c>
    </row>
    <row r="240" spans="2:12">
      <c r="C240" s="242" t="str">
        <f ca="1">'C. Masterfiles'!C52</f>
        <v>TL02</v>
      </c>
      <c r="D240" s="246" t="str">
        <f ca="1">'C. Masterfiles'!D52</f>
        <v>AGGR ring</v>
      </c>
      <c r="E240" s="247"/>
      <c r="F240" s="353">
        <f ca="1">E193/'3.Network design parameters'!E$151*IF('D. Graphs'!$C$74=22,1+'D. Graphs'!$D$70,1)</f>
        <v>80</v>
      </c>
      <c r="G240" s="353">
        <f ca="1">F240*'3.Network design parameters'!H$126</f>
        <v>6800</v>
      </c>
      <c r="H240" s="353">
        <f ca="1">IF('3.Network design parameters'!$H$126=0,0,$G240*'3.Network design parameters'!E$126/'3.Network design parameters'!$H$126)</f>
        <v>800</v>
      </c>
      <c r="I240" s="353">
        <f ca="1">IF('3.Network design parameters'!$H$126=0,0,$G240*'3.Network design parameters'!F$126/'3.Network design parameters'!$H$126)</f>
        <v>400</v>
      </c>
      <c r="J240" s="353">
        <f ca="1">IF('3.Network design parameters'!$H$126=0,0,$G240*'3.Network design parameters'!G$126/'3.Network design parameters'!$H$126)</f>
        <v>5600</v>
      </c>
      <c r="K240" s="353">
        <f ca="1">IF('3.Network design parameters'!$H$126=0,0,$G240*'3.Network design parameters'!I$126/'3.Network design parameters'!$H$126)</f>
        <v>1200</v>
      </c>
      <c r="L240" s="353">
        <f t="shared" ref="L240:L244" ca="1" si="15">G240-K240</f>
        <v>5600</v>
      </c>
    </row>
    <row r="241" spans="3:12">
      <c r="C241" s="242" t="str">
        <f ca="1">'C. Masterfiles'!C53</f>
        <v>TL03</v>
      </c>
      <c r="D241" s="246" t="str">
        <f ca="1">'C. Masterfiles'!D53</f>
        <v>EDGE ring</v>
      </c>
      <c r="E241" s="247"/>
      <c r="F241" s="353">
        <f ca="1">E194/'3.Network design parameters'!E$153*IF('D. Graphs'!$C$74=22,1+'D. Graphs'!$D$70,1)</f>
        <v>26.666666666666668</v>
      </c>
      <c r="G241" s="353">
        <f ca="1">F241*'3.Network design parameters'!H$127*IF('D. Graphs'!$C$74=21,1+'D. Graphs'!$D$70,1)</f>
        <v>2266.666666666667</v>
      </c>
      <c r="H241" s="353">
        <f ca="1">IF('3.Network design parameters'!$H$127=0,0,$G241*'3.Network design parameters'!E$127/'3.Network design parameters'!$H$127)</f>
        <v>266.66666666666674</v>
      </c>
      <c r="I241" s="353">
        <f ca="1">IF('3.Network design parameters'!$H$127=0,0,$G241*'3.Network design parameters'!F$127/'3.Network design parameters'!$H$127)</f>
        <v>133.33333333333337</v>
      </c>
      <c r="J241" s="353">
        <f ca="1">IF('3.Network design parameters'!$H$127=0,0,$G241*'3.Network design parameters'!G$127/'3.Network design parameters'!$H$127)</f>
        <v>1866.666666666667</v>
      </c>
      <c r="K241" s="353">
        <f ca="1">IF('3.Network design parameters'!$H$127=0,0,$G241*'3.Network design parameters'!I$127/'3.Network design parameters'!$H$127)</f>
        <v>400.00000000000011</v>
      </c>
      <c r="L241" s="353">
        <f t="shared" ca="1" si="15"/>
        <v>1866.666666666667</v>
      </c>
    </row>
    <row r="242" spans="3:12">
      <c r="C242" s="242" t="str">
        <f ca="1">'C. Masterfiles'!C54</f>
        <v>TL04</v>
      </c>
      <c r="D242" s="246" t="str">
        <f ca="1">'C. Masterfiles'!D54</f>
        <v>CORE ring</v>
      </c>
      <c r="E242" s="247"/>
      <c r="F242" s="353">
        <f ca="1">E195/'3.Network design parameters'!E$155*IF('D. Graphs'!$C$74=22,1+'D. Graphs'!$D$70,1)</f>
        <v>27</v>
      </c>
      <c r="G242" s="353">
        <f ca="1">F242*'3.Network design parameters'!H$128*IF('D. Graphs'!$C$74=21,1+'D. Graphs'!$D$70,1)</f>
        <v>1890</v>
      </c>
      <c r="H242" s="353">
        <f ca="1">IF('3.Network design parameters'!$H$128=0,0,$G242*'3.Network design parameters'!E$128/'3.Network design parameters'!$H$128)</f>
        <v>270</v>
      </c>
      <c r="I242" s="353">
        <f ca="1">IF('3.Network design parameters'!$H$128=0,0,$G242*'3.Network design parameters'!F$128/'3.Network design parameters'!$H$128)</f>
        <v>135</v>
      </c>
      <c r="J242" s="353">
        <f ca="1">IF('3.Network design parameters'!$H$128=0,0,$G242*'3.Network design parameters'!G$128/'3.Network design parameters'!$H$128)</f>
        <v>1485</v>
      </c>
      <c r="K242" s="353">
        <f ca="1">IF('3.Network design parameters'!$H$128=0,0,$G242*'3.Network design parameters'!I$128/'3.Network design parameters'!$H$128)</f>
        <v>405</v>
      </c>
      <c r="L242" s="353">
        <f t="shared" ca="1" si="15"/>
        <v>1485</v>
      </c>
    </row>
    <row r="243" spans="3:12">
      <c r="C243" s="242" t="str">
        <f ca="1">'C. Masterfiles'!C55</f>
        <v>TL05</v>
      </c>
      <c r="D243" s="246" t="str">
        <f ca="1">'C. Masterfiles'!D55</f>
        <v>CORE-ICGW</v>
      </c>
      <c r="E243" s="247"/>
      <c r="F243" s="353">
        <f ca="1">F242</f>
        <v>27</v>
      </c>
      <c r="G243" s="353">
        <f ca="1">F243*'3.Network design parameters'!H$129*IF('D. Graphs'!$C$74=21,1+'D. Graphs'!$D$70,1)</f>
        <v>0</v>
      </c>
      <c r="H243" s="353">
        <f ca="1">IF('3.Network design parameters'!$H$129=0,0,$G243*'3.Network design parameters'!E$129/'3.Network design parameters'!$H$129)</f>
        <v>0</v>
      </c>
      <c r="I243" s="353">
        <f ca="1">IF('3.Network design parameters'!$H$129=0,0,$G243*'3.Network design parameters'!F$129/'3.Network design parameters'!$H$129)</f>
        <v>0</v>
      </c>
      <c r="J243" s="353">
        <f ca="1">IF('3.Network design parameters'!$H$129=0,0,$G243*'3.Network design parameters'!G$129/'3.Network design parameters'!$H$129)</f>
        <v>0</v>
      </c>
      <c r="K243" s="353">
        <f ca="1">IF('3.Network design parameters'!$H$129=0,0,$G243*'3.Network design parameters'!I$129/'3.Network design parameters'!$H$129)</f>
        <v>0</v>
      </c>
      <c r="L243" s="353">
        <f t="shared" ca="1" si="15"/>
        <v>0</v>
      </c>
    </row>
    <row r="244" spans="3:12">
      <c r="C244" s="242" t="str">
        <f ca="1">'C. Masterfiles'!C56</f>
        <v>TL06</v>
      </c>
      <c r="D244" s="246" t="str">
        <f ca="1">'C. Masterfiles'!D56</f>
        <v>CORE-INTGW</v>
      </c>
      <c r="E244" s="247"/>
      <c r="F244" s="353">
        <f ca="1">F242</f>
        <v>27</v>
      </c>
      <c r="G244" s="353">
        <f ca="1">F244*'3.Network design parameters'!H$130*IF('D. Graphs'!$C$74=21,1+'D. Graphs'!$D$70,1)</f>
        <v>0</v>
      </c>
      <c r="H244" s="353">
        <f ca="1">IF('3.Network design parameters'!$H$130=0,0,$G244*'3.Network design parameters'!E$130/'3.Network design parameters'!$H$130)</f>
        <v>0</v>
      </c>
      <c r="I244" s="353">
        <f ca="1">IF('3.Network design parameters'!$H$130=0,0,$G244*'3.Network design parameters'!F$130/'3.Network design parameters'!$H$130)</f>
        <v>0</v>
      </c>
      <c r="J244" s="353">
        <f ca="1">IF('3.Network design parameters'!$H$130=0,0,$G244*'3.Network design parameters'!G$130/'3.Network design parameters'!$H$130)</f>
        <v>0</v>
      </c>
      <c r="K244" s="353">
        <f ca="1">IF('3.Network design parameters'!$H$130=0,0,$G244*'3.Network design parameters'!I$130/'3.Network design parameters'!$H$130)</f>
        <v>0</v>
      </c>
      <c r="L244" s="353">
        <f t="shared" ca="1" si="15"/>
        <v>0</v>
      </c>
    </row>
    <row r="246" spans="3:12">
      <c r="C246" s="222">
        <v>2016</v>
      </c>
    </row>
    <row r="247" spans="3:12" ht="38.25">
      <c r="C247" s="56" t="s">
        <v>21</v>
      </c>
      <c r="D247" s="244" t="s">
        <v>186</v>
      </c>
      <c r="E247" s="245"/>
      <c r="F247" s="171" t="s">
        <v>290</v>
      </c>
      <c r="G247" s="171" t="s">
        <v>291</v>
      </c>
      <c r="H247" s="171" t="s">
        <v>292</v>
      </c>
      <c r="I247" s="171" t="s">
        <v>293</v>
      </c>
      <c r="J247" s="171" t="s">
        <v>294</v>
      </c>
      <c r="K247" s="171" t="s">
        <v>295</v>
      </c>
      <c r="L247" s="171" t="s">
        <v>296</v>
      </c>
    </row>
    <row r="248" spans="3:12">
      <c r="C248" s="242" t="str">
        <f ca="1">C239</f>
        <v>TL01</v>
      </c>
      <c r="D248" s="246" t="str">
        <f ca="1">D239</f>
        <v>MSAN ring</v>
      </c>
      <c r="E248" s="247"/>
      <c r="F248" s="353">
        <f ca="1">F$192/'3.Network design parameters'!E$149*IF('D. Graphs'!$C$74=22,1+'D. Graphs'!$D$70,1)</f>
        <v>246.84175052473947</v>
      </c>
      <c r="G248" s="353">
        <f ca="1">F248*'3.Network design parameters'!H$125*IF('D. Graphs'!$C$74=21,1+'D. Graphs'!$D$70,1)</f>
        <v>13576.296278860671</v>
      </c>
      <c r="H248" s="353">
        <f ca="1">IF('3.Network design parameters'!$H$125=0,0,$G248*'3.Network design parameters'!E$125/'3.Network design parameters'!$H$125)</f>
        <v>2468.4175052473947</v>
      </c>
      <c r="I248" s="353">
        <f ca="1">IF('3.Network design parameters'!$H$125=0,0,$G248*'3.Network design parameters'!F$125/'3.Network design parameters'!$H$125)</f>
        <v>1234.2087526236974</v>
      </c>
      <c r="J248" s="353">
        <f ca="1">IF('3.Network design parameters'!$H$125=0,0,$G248*'3.Network design parameters'!G$125/'3.Network design parameters'!$H$125)</f>
        <v>9873.6700209895789</v>
      </c>
      <c r="K248" s="353">
        <f ca="1">IF('3.Network design parameters'!$H$125=0,0,$G248*'3.Network design parameters'!I$125/'3.Network design parameters'!$H$125)</f>
        <v>3702.6262578710921</v>
      </c>
      <c r="L248" s="353">
        <f ca="1">G248-K248</f>
        <v>9873.6700209895789</v>
      </c>
    </row>
    <row r="249" spans="3:12">
      <c r="C249" s="242" t="str">
        <f t="shared" ref="C249:D253" ca="1" si="16">C240</f>
        <v>TL02</v>
      </c>
      <c r="D249" s="246" t="str">
        <f t="shared" ca="1" si="16"/>
        <v>AGGR ring</v>
      </c>
      <c r="E249" s="247"/>
      <c r="F249" s="353">
        <f ca="1">F$193/'3.Network design parameters'!E$151*IF('D. Graphs'!$C$74=22,1+'D. Graphs'!$D$70,1)</f>
        <v>82.579785630094662</v>
      </c>
      <c r="G249" s="353">
        <f ca="1">F249*'3.Network design parameters'!H$126*IF('D. Graphs'!$C$74=21,1+'D. Graphs'!$D$70,1)</f>
        <v>7019.2817785580464</v>
      </c>
      <c r="H249" s="353">
        <f ca="1">IF('3.Network design parameters'!$H$126=0,0,$G249*'3.Network design parameters'!E$126/'3.Network design parameters'!$H$126)</f>
        <v>825.79785630094671</v>
      </c>
      <c r="I249" s="353">
        <f ca="1">IF('3.Network design parameters'!$H$126=0,0,$G249*'3.Network design parameters'!F$126/'3.Network design parameters'!$H$126)</f>
        <v>412.89892815047335</v>
      </c>
      <c r="J249" s="353">
        <f ca="1">IF('3.Network design parameters'!$H$126=0,0,$G249*'3.Network design parameters'!G$126/'3.Network design parameters'!$H$126)</f>
        <v>5780.5849941066272</v>
      </c>
      <c r="K249" s="353">
        <f ca="1">IF('3.Network design parameters'!$H$126=0,0,$G249*'3.Network design parameters'!I$126/'3.Network design parameters'!$H$126)</f>
        <v>1238.6967844514199</v>
      </c>
      <c r="L249" s="353">
        <f t="shared" ref="L249:L253" ca="1" si="17">G249-K249</f>
        <v>5780.5849941066263</v>
      </c>
    </row>
    <row r="250" spans="3:12">
      <c r="C250" s="242" t="str">
        <f t="shared" ca="1" si="16"/>
        <v>TL03</v>
      </c>
      <c r="D250" s="246" t="str">
        <f t="shared" ca="1" si="16"/>
        <v>EDGE ring</v>
      </c>
      <c r="E250" s="247"/>
      <c r="F250" s="353">
        <f ca="1">F$194/'3.Network design parameters'!E$153*IF('D. Graphs'!$C$74=22,1+'D. Graphs'!$D$70,1)</f>
        <v>27.526595210031555</v>
      </c>
      <c r="G250" s="353">
        <f ca="1">F250*'3.Network design parameters'!H$127*IF('D. Graphs'!$C$74=21,1+'D. Graphs'!$D$70,1)</f>
        <v>2339.7605928526823</v>
      </c>
      <c r="H250" s="353">
        <f ca="1">IF('3.Network design parameters'!$H$127=0,0,$G250*'3.Network design parameters'!E$127/'3.Network design parameters'!$H$127)</f>
        <v>275.26595210031559</v>
      </c>
      <c r="I250" s="353">
        <f ca="1">IF('3.Network design parameters'!$H$127=0,0,$G250*'3.Network design parameters'!F$127/'3.Network design parameters'!$H$127)</f>
        <v>137.63297605015779</v>
      </c>
      <c r="J250" s="353">
        <f ca="1">IF('3.Network design parameters'!$H$127=0,0,$G250*'3.Network design parameters'!G$127/'3.Network design parameters'!$H$127)</f>
        <v>1926.8616647022088</v>
      </c>
      <c r="K250" s="353">
        <f ca="1">IF('3.Network design parameters'!$H$127=0,0,$G250*'3.Network design parameters'!I$127/'3.Network design parameters'!$H$127)</f>
        <v>412.89892815047335</v>
      </c>
      <c r="L250" s="353">
        <f t="shared" ca="1" si="17"/>
        <v>1926.8616647022091</v>
      </c>
    </row>
    <row r="251" spans="3:12">
      <c r="C251" s="242" t="str">
        <f t="shared" ca="1" si="16"/>
        <v>TL04</v>
      </c>
      <c r="D251" s="246" t="str">
        <f t="shared" ca="1" si="16"/>
        <v>CORE ring</v>
      </c>
      <c r="E251" s="247"/>
      <c r="F251" s="353">
        <f ca="1">F$195/'3.Network design parameters'!E$155</f>
        <v>27.870677650156949</v>
      </c>
      <c r="G251" s="353">
        <f ca="1">F251*'3.Network design parameters'!H$128*IF('D. Graphs'!$C$74=21,1+'D. Graphs'!$D$70,1)</f>
        <v>1950.9474355109865</v>
      </c>
      <c r="H251" s="353">
        <f ca="1">IF('3.Network design parameters'!$H$128=0,0,$G251*'3.Network design parameters'!E$128/'3.Network design parameters'!$H$128)</f>
        <v>278.70677650156949</v>
      </c>
      <c r="I251" s="353">
        <f ca="1">IF('3.Network design parameters'!$H$128=0,0,$G251*'3.Network design parameters'!F$128/'3.Network design parameters'!$H$128)</f>
        <v>139.35338825078475</v>
      </c>
      <c r="J251" s="353">
        <f ca="1">IF('3.Network design parameters'!$H$128=0,0,$G251*'3.Network design parameters'!G$128/'3.Network design parameters'!$H$128)</f>
        <v>1532.8872707586322</v>
      </c>
      <c r="K251" s="353">
        <f ca="1">IF('3.Network design parameters'!$H$128=0,0,$G251*'3.Network design parameters'!I$128/'3.Network design parameters'!$H$128)</f>
        <v>418.06016475235424</v>
      </c>
      <c r="L251" s="353">
        <f t="shared" ca="1" si="17"/>
        <v>1532.8872707586322</v>
      </c>
    </row>
    <row r="252" spans="3:12">
      <c r="C252" s="242" t="str">
        <f t="shared" ca="1" si="16"/>
        <v>TL05</v>
      </c>
      <c r="D252" s="246" t="str">
        <f t="shared" ca="1" si="16"/>
        <v>CORE-ICGW</v>
      </c>
      <c r="E252" s="247"/>
      <c r="F252" s="353">
        <f ca="1">F251</f>
        <v>27.870677650156949</v>
      </c>
      <c r="G252" s="353">
        <f ca="1">F252*'3.Network design parameters'!H$129*IF('D. Graphs'!$C$74=21,1+'D. Graphs'!$D$70,1)</f>
        <v>0</v>
      </c>
      <c r="H252" s="353">
        <f ca="1">IF('3.Network design parameters'!$H$129=0,0,$G252*'3.Network design parameters'!E$129/'3.Network design parameters'!$H$129)</f>
        <v>0</v>
      </c>
      <c r="I252" s="353">
        <f ca="1">IF('3.Network design parameters'!$H$129=0,0,$G252*'3.Network design parameters'!F$129/'3.Network design parameters'!$H$129)</f>
        <v>0</v>
      </c>
      <c r="J252" s="353">
        <f ca="1">IF('3.Network design parameters'!$H$129=0,0,$G252*'3.Network design parameters'!G$129/'3.Network design parameters'!$H$129)</f>
        <v>0</v>
      </c>
      <c r="K252" s="353">
        <f ca="1">IF('3.Network design parameters'!$H$129=0,0,$G252*'3.Network design parameters'!I$129/'3.Network design parameters'!$H$129)</f>
        <v>0</v>
      </c>
      <c r="L252" s="353">
        <f t="shared" ca="1" si="17"/>
        <v>0</v>
      </c>
    </row>
    <row r="253" spans="3:12">
      <c r="C253" s="242" t="str">
        <f t="shared" ca="1" si="16"/>
        <v>TL06</v>
      </c>
      <c r="D253" s="246" t="str">
        <f t="shared" ca="1" si="16"/>
        <v>CORE-INTGW</v>
      </c>
      <c r="E253" s="247"/>
      <c r="F253" s="353">
        <f ca="1">F251</f>
        <v>27.870677650156949</v>
      </c>
      <c r="G253" s="353">
        <f ca="1">F253*'3.Network design parameters'!H$130*IF('D. Graphs'!$C$74=21,1+'D. Graphs'!$D$70,1)</f>
        <v>0</v>
      </c>
      <c r="H253" s="353">
        <f ca="1">IF('3.Network design parameters'!$H$130=0,0,$G253*'3.Network design parameters'!E$130/'3.Network design parameters'!$H$130)</f>
        <v>0</v>
      </c>
      <c r="I253" s="353">
        <f ca="1">IF('3.Network design parameters'!$H$130=0,0,$G253*'3.Network design parameters'!F$130/'3.Network design parameters'!$H$130)</f>
        <v>0</v>
      </c>
      <c r="J253" s="353">
        <f ca="1">IF('3.Network design parameters'!$H$130=0,0,$G253*'3.Network design parameters'!G$130/'3.Network design parameters'!$H$130)</f>
        <v>0</v>
      </c>
      <c r="K253" s="353">
        <f ca="1">IF('3.Network design parameters'!$H$130=0,0,$G253*'3.Network design parameters'!I$130/'3.Network design parameters'!$H$130)</f>
        <v>0</v>
      </c>
      <c r="L253" s="353">
        <f t="shared" ca="1" si="17"/>
        <v>0</v>
      </c>
    </row>
    <row r="255" spans="3:12">
      <c r="C255" s="222">
        <v>2017</v>
      </c>
    </row>
    <row r="256" spans="3:12" ht="38.25">
      <c r="C256" s="56" t="s">
        <v>21</v>
      </c>
      <c r="D256" s="244" t="s">
        <v>186</v>
      </c>
      <c r="E256" s="245"/>
      <c r="F256" s="171" t="s">
        <v>290</v>
      </c>
      <c r="G256" s="171" t="s">
        <v>291</v>
      </c>
      <c r="H256" s="171" t="s">
        <v>292</v>
      </c>
      <c r="I256" s="171" t="s">
        <v>293</v>
      </c>
      <c r="J256" s="171" t="s">
        <v>294</v>
      </c>
      <c r="K256" s="171" t="s">
        <v>295</v>
      </c>
      <c r="L256" s="171" t="s">
        <v>296</v>
      </c>
    </row>
    <row r="257" spans="3:12">
      <c r="C257" s="242" t="str">
        <f ca="1">C248</f>
        <v>TL01</v>
      </c>
      <c r="D257" s="246" t="str">
        <f ca="1">D248</f>
        <v>MSAN ring</v>
      </c>
      <c r="E257" s="247"/>
      <c r="F257" s="353">
        <f ca="1">G$192/'3.Network design parameters'!E$149*IF('D. Graphs'!$C$74=22,1+'D. Graphs'!$D$70,1)</f>
        <v>254.80173553612863</v>
      </c>
      <c r="G257" s="353">
        <f ca="1">F257*'3.Network design parameters'!H$125*IF('D. Graphs'!$C$74=21,1+'D. Graphs'!$D$70,1)</f>
        <v>14014.095454487075</v>
      </c>
      <c r="H257" s="353">
        <f ca="1">IF('3.Network design parameters'!$H$125=0,0,$G257*'3.Network design parameters'!E$125/'3.Network design parameters'!$H$125)</f>
        <v>2548.0173553612863</v>
      </c>
      <c r="I257" s="353">
        <f ca="1">IF('3.Network design parameters'!$H$125=0,0,$G257*'3.Network design parameters'!F$125/'3.Network design parameters'!$H$125)</f>
        <v>1274.0086776806431</v>
      </c>
      <c r="J257" s="353">
        <f ca="1">IF('3.Network design parameters'!$H$125=0,0,$G257*'3.Network design parameters'!G$125/'3.Network design parameters'!$H$125)</f>
        <v>10192.069421445145</v>
      </c>
      <c r="K257" s="353">
        <f ca="1">IF('3.Network design parameters'!$H$125=0,0,$G257*'3.Network design parameters'!I$125/'3.Network design parameters'!$H$125)</f>
        <v>3822.0260330419296</v>
      </c>
      <c r="L257" s="353">
        <f ca="1">G257-K257</f>
        <v>10192.069421445145</v>
      </c>
    </row>
    <row r="258" spans="3:12">
      <c r="C258" s="242" t="str">
        <f t="shared" ref="C258:D258" ca="1" si="18">C249</f>
        <v>TL02</v>
      </c>
      <c r="D258" s="246" t="str">
        <f t="shared" ca="1" si="18"/>
        <v>AGGR ring</v>
      </c>
      <c r="E258" s="247"/>
      <c r="F258" s="353">
        <f ca="1">G$193/'3.Network design parameters'!E$151*IF('D. Graphs'!$C$74=22,1+'D. Graphs'!$D$70,1)</f>
        <v>85.242762433904872</v>
      </c>
      <c r="G258" s="353">
        <f ca="1">F258*'3.Network design parameters'!H$126*IF('D. Graphs'!$C$74=21,1+'D. Graphs'!$D$70,1)</f>
        <v>7245.6348068819143</v>
      </c>
      <c r="H258" s="353">
        <f ca="1">IF('3.Network design parameters'!$H$126=0,0,$G258*'3.Network design parameters'!E$126/'3.Network design parameters'!$H$126)</f>
        <v>852.42762433904886</v>
      </c>
      <c r="I258" s="353">
        <f ca="1">IF('3.Network design parameters'!$H$126=0,0,$G258*'3.Network design parameters'!F$126/'3.Network design parameters'!$H$126)</f>
        <v>426.21381216952443</v>
      </c>
      <c r="J258" s="353">
        <f ca="1">IF('3.Network design parameters'!$H$126=0,0,$G258*'3.Network design parameters'!G$126/'3.Network design parameters'!$H$126)</f>
        <v>5966.9933703733413</v>
      </c>
      <c r="K258" s="353">
        <f ca="1">IF('3.Network design parameters'!$H$126=0,0,$G258*'3.Network design parameters'!I$126/'3.Network design parameters'!$H$126)</f>
        <v>1278.641436508573</v>
      </c>
      <c r="L258" s="353">
        <f t="shared" ref="L258:L262" ca="1" si="19">G258-K258</f>
        <v>5966.9933703733413</v>
      </c>
    </row>
    <row r="259" spans="3:12">
      <c r="C259" s="242" t="str">
        <f t="shared" ref="C259:D259" ca="1" si="20">C250</f>
        <v>TL03</v>
      </c>
      <c r="D259" s="246" t="str">
        <f t="shared" ca="1" si="20"/>
        <v>EDGE ring</v>
      </c>
      <c r="E259" s="247"/>
      <c r="F259" s="353">
        <f ca="1">G$194/'3.Network design parameters'!E$153*IF('D. Graphs'!$C$74=22,1+'D. Graphs'!$D$70,1)</f>
        <v>28.414254144634953</v>
      </c>
      <c r="G259" s="353">
        <f ca="1">F259*'3.Network design parameters'!H$127*IF('D. Graphs'!$C$74=21,1+'D. Graphs'!$D$70,1)</f>
        <v>2415.2116022939708</v>
      </c>
      <c r="H259" s="353">
        <f ca="1">IF('3.Network design parameters'!$H$127=0,0,$G259*'3.Network design parameters'!E$127/'3.Network design parameters'!$H$127)</f>
        <v>284.14254144634947</v>
      </c>
      <c r="I259" s="353">
        <f ca="1">IF('3.Network design parameters'!$H$127=0,0,$G259*'3.Network design parameters'!F$127/'3.Network design parameters'!$H$127)</f>
        <v>142.07127072317473</v>
      </c>
      <c r="J259" s="353">
        <f ca="1">IF('3.Network design parameters'!$H$127=0,0,$G259*'3.Network design parameters'!G$127/'3.Network design parameters'!$H$127)</f>
        <v>1988.9977901244465</v>
      </c>
      <c r="K259" s="353">
        <f ca="1">IF('3.Network design parameters'!$H$127=0,0,$G259*'3.Network design parameters'!I$127/'3.Network design parameters'!$H$127)</f>
        <v>426.2138121695242</v>
      </c>
      <c r="L259" s="353">
        <f t="shared" ca="1" si="19"/>
        <v>1988.9977901244465</v>
      </c>
    </row>
    <row r="260" spans="3:12">
      <c r="C260" s="242" t="str">
        <f t="shared" ref="C260:D260" ca="1" si="21">C251</f>
        <v>TL04</v>
      </c>
      <c r="D260" s="246" t="str">
        <f t="shared" ca="1" si="21"/>
        <v>CORE ring</v>
      </c>
      <c r="E260" s="247"/>
      <c r="F260" s="353">
        <f ca="1">G$195/'3.Network design parameters'!E$155</f>
        <v>28.769432321442888</v>
      </c>
      <c r="G260" s="353">
        <f ca="1">F260*'3.Network design parameters'!H$128*IF('D. Graphs'!$C$74=21,1+'D. Graphs'!$D$70,1)</f>
        <v>2013.8602625010021</v>
      </c>
      <c r="H260" s="353">
        <f ca="1">IF('3.Network design parameters'!$H$128=0,0,$G260*'3.Network design parameters'!E$128/'3.Network design parameters'!$H$128)</f>
        <v>287.69432321442889</v>
      </c>
      <c r="I260" s="353">
        <f ca="1">IF('3.Network design parameters'!$H$128=0,0,$G260*'3.Network design parameters'!F$128/'3.Network design parameters'!$H$128)</f>
        <v>143.84716160721445</v>
      </c>
      <c r="J260" s="353">
        <f ca="1">IF('3.Network design parameters'!$H$128=0,0,$G260*'3.Network design parameters'!G$128/'3.Network design parameters'!$H$128)</f>
        <v>1582.3187776793588</v>
      </c>
      <c r="K260" s="353">
        <f ca="1">IF('3.Network design parameters'!$H$128=0,0,$G260*'3.Network design parameters'!I$128/'3.Network design parameters'!$H$128)</f>
        <v>431.54148482164328</v>
      </c>
      <c r="L260" s="353">
        <f t="shared" ca="1" si="19"/>
        <v>1582.3187776793588</v>
      </c>
    </row>
    <row r="261" spans="3:12">
      <c r="C261" s="242" t="str">
        <f t="shared" ref="C261:D261" ca="1" si="22">C252</f>
        <v>TL05</v>
      </c>
      <c r="D261" s="246" t="str">
        <f t="shared" ca="1" si="22"/>
        <v>CORE-ICGW</v>
      </c>
      <c r="E261" s="247"/>
      <c r="F261" s="353">
        <f ca="1">F260</f>
        <v>28.769432321442888</v>
      </c>
      <c r="G261" s="353">
        <f ca="1">F261*'3.Network design parameters'!H$129*IF('D. Graphs'!$C$74=21,1+'D. Graphs'!$D$70,1)</f>
        <v>0</v>
      </c>
      <c r="H261" s="353">
        <f ca="1">IF('3.Network design parameters'!$H$129=0,0,$G261*'3.Network design parameters'!E$129/'3.Network design parameters'!$H$129)</f>
        <v>0</v>
      </c>
      <c r="I261" s="353">
        <f ca="1">IF('3.Network design parameters'!$H$129=0,0,$G261*'3.Network design parameters'!F$129/'3.Network design parameters'!$H$129)</f>
        <v>0</v>
      </c>
      <c r="J261" s="353">
        <f ca="1">IF('3.Network design parameters'!$H$129=0,0,$G261*'3.Network design parameters'!G$129/'3.Network design parameters'!$H$129)</f>
        <v>0</v>
      </c>
      <c r="K261" s="353">
        <f ca="1">IF('3.Network design parameters'!$H$129=0,0,$G261*'3.Network design parameters'!I$129/'3.Network design parameters'!$H$129)</f>
        <v>0</v>
      </c>
      <c r="L261" s="353">
        <f t="shared" ca="1" si="19"/>
        <v>0</v>
      </c>
    </row>
    <row r="262" spans="3:12">
      <c r="C262" s="242" t="str">
        <f t="shared" ref="C262:D262" ca="1" si="23">C253</f>
        <v>TL06</v>
      </c>
      <c r="D262" s="246" t="str">
        <f t="shared" ca="1" si="23"/>
        <v>CORE-INTGW</v>
      </c>
      <c r="E262" s="247"/>
      <c r="F262" s="353">
        <f ca="1">F260</f>
        <v>28.769432321442888</v>
      </c>
      <c r="G262" s="353">
        <f ca="1">F262*'3.Network design parameters'!H$130*IF('D. Graphs'!$C$74=21,1+'D. Graphs'!$D$70,1)</f>
        <v>0</v>
      </c>
      <c r="H262" s="353">
        <f ca="1">IF('3.Network design parameters'!$H$130=0,0,$G262*'3.Network design parameters'!E$130/'3.Network design parameters'!$H$130)</f>
        <v>0</v>
      </c>
      <c r="I262" s="353">
        <f ca="1">IF('3.Network design parameters'!$H$130=0,0,$G262*'3.Network design parameters'!F$130/'3.Network design parameters'!$H$130)</f>
        <v>0</v>
      </c>
      <c r="J262" s="353">
        <f ca="1">IF('3.Network design parameters'!$H$130=0,0,$G262*'3.Network design parameters'!G$130/'3.Network design parameters'!$H$130)</f>
        <v>0</v>
      </c>
      <c r="K262" s="353">
        <f ca="1">IF('3.Network design parameters'!$H$130=0,0,$G262*'3.Network design parameters'!I$130/'3.Network design parameters'!$H$130)</f>
        <v>0</v>
      </c>
      <c r="L262" s="353">
        <f t="shared" ca="1" si="19"/>
        <v>0</v>
      </c>
    </row>
    <row r="264" spans="3:12">
      <c r="C264" s="222">
        <v>2018</v>
      </c>
    </row>
    <row r="265" spans="3:12" ht="38.25">
      <c r="C265" s="56" t="s">
        <v>21</v>
      </c>
      <c r="D265" s="244" t="s">
        <v>186</v>
      </c>
      <c r="E265" s="245"/>
      <c r="F265" s="171" t="s">
        <v>290</v>
      </c>
      <c r="G265" s="171" t="s">
        <v>291</v>
      </c>
      <c r="H265" s="171" t="s">
        <v>292</v>
      </c>
      <c r="I265" s="171" t="s">
        <v>293</v>
      </c>
      <c r="J265" s="171" t="s">
        <v>294</v>
      </c>
      <c r="K265" s="171" t="s">
        <v>295</v>
      </c>
      <c r="L265" s="171" t="s">
        <v>296</v>
      </c>
    </row>
    <row r="266" spans="3:12">
      <c r="C266" s="242" t="str">
        <f ca="1">C257</f>
        <v>TL01</v>
      </c>
      <c r="D266" s="246" t="str">
        <f ca="1">D257</f>
        <v>MSAN ring</v>
      </c>
      <c r="E266" s="247"/>
      <c r="F266" s="353">
        <f ca="1">H$192/'3.Network design parameters'!E$149*IF('D. Graphs'!$C$74=22,1+'D. Graphs'!$D$70,1)</f>
        <v>263.0184087343697</v>
      </c>
      <c r="G266" s="353">
        <f ca="1">F266*'3.Network design parameters'!H$125*IF('D. Graphs'!$C$74=21,1+'D. Graphs'!$D$70,1)</f>
        <v>14466.012480390333</v>
      </c>
      <c r="H266" s="353">
        <f ca="1">IF('3.Network design parameters'!$H$125=0,0,$G266*'3.Network design parameters'!E$125/'3.Network design parameters'!$H$125)</f>
        <v>2630.1840873436972</v>
      </c>
      <c r="I266" s="353">
        <f ca="1">IF('3.Network design parameters'!$H$125=0,0,$G266*'3.Network design parameters'!F$125/'3.Network design parameters'!$H$125)</f>
        <v>1315.0920436718486</v>
      </c>
      <c r="J266" s="353">
        <f ca="1">IF('3.Network design parameters'!$H$125=0,0,$G266*'3.Network design parameters'!G$125/'3.Network design parameters'!$H$125)</f>
        <v>10520.736349374789</v>
      </c>
      <c r="K266" s="353">
        <f ca="1">IF('3.Network design parameters'!$H$125=0,0,$G266*'3.Network design parameters'!I$125/'3.Network design parameters'!$H$125)</f>
        <v>3945.2761310155452</v>
      </c>
      <c r="L266" s="353">
        <f ca="1">G266-K266</f>
        <v>10520.736349374787</v>
      </c>
    </row>
    <row r="267" spans="3:12">
      <c r="C267" s="242" t="str">
        <f t="shared" ref="C267:D267" ca="1" si="24">C258</f>
        <v>TL02</v>
      </c>
      <c r="D267" s="246" t="str">
        <f t="shared" ca="1" si="24"/>
        <v>AGGR ring</v>
      </c>
      <c r="E267" s="247"/>
      <c r="F267" s="353">
        <f ca="1">H$193/'3.Network design parameters'!E$151*IF('D. Graphs'!$C$74=22,1+'D. Graphs'!$D$70,1)</f>
        <v>87.99161310386188</v>
      </c>
      <c r="G267" s="353">
        <f ca="1">F267*'3.Network design parameters'!H$126*IF('D. Graphs'!$C$74=21,1+'D. Graphs'!$D$70,1)</f>
        <v>7479.2871138282599</v>
      </c>
      <c r="H267" s="353">
        <f ca="1">IF('3.Network design parameters'!$H$126=0,0,$G267*'3.Network design parameters'!E$126/'3.Network design parameters'!$H$126)</f>
        <v>879.9161310386188</v>
      </c>
      <c r="I267" s="353">
        <f ca="1">IF('3.Network design parameters'!$H$126=0,0,$G267*'3.Network design parameters'!F$126/'3.Network design parameters'!$H$126)</f>
        <v>439.9580655193094</v>
      </c>
      <c r="J267" s="353">
        <f ca="1">IF('3.Network design parameters'!$H$126=0,0,$G267*'3.Network design parameters'!G$126/'3.Network design parameters'!$H$126)</f>
        <v>6159.4129172703324</v>
      </c>
      <c r="K267" s="353">
        <f ca="1">IF('3.Network design parameters'!$H$126=0,0,$G267*'3.Network design parameters'!I$126/'3.Network design parameters'!$H$126)</f>
        <v>1319.8741965579281</v>
      </c>
      <c r="L267" s="353">
        <f t="shared" ref="L267:L271" ca="1" si="25">G267-K267</f>
        <v>6159.4129172703315</v>
      </c>
    </row>
    <row r="268" spans="3:12">
      <c r="C268" s="242" t="str">
        <f t="shared" ref="C268:D268" ca="1" si="26">C259</f>
        <v>TL03</v>
      </c>
      <c r="D268" s="246" t="str">
        <f t="shared" ca="1" si="26"/>
        <v>EDGE ring</v>
      </c>
      <c r="E268" s="247"/>
      <c r="F268" s="353">
        <f ca="1">H$194/'3.Network design parameters'!E$153*IF('D. Graphs'!$C$74=22,1+'D. Graphs'!$D$70,1)</f>
        <v>29.330537701287287</v>
      </c>
      <c r="G268" s="353">
        <f ca="1">F268*'3.Network design parameters'!H$127*IF('D. Graphs'!$C$74=21,1+'D. Graphs'!$D$70,1)</f>
        <v>2493.0957046094195</v>
      </c>
      <c r="H268" s="353">
        <f ca="1">IF('3.Network design parameters'!$H$127=0,0,$G268*'3.Network design parameters'!E$127/'3.Network design parameters'!$H$127)</f>
        <v>293.3053770128729</v>
      </c>
      <c r="I268" s="353">
        <f ca="1">IF('3.Network design parameters'!$H$127=0,0,$G268*'3.Network design parameters'!F$127/'3.Network design parameters'!$H$127)</f>
        <v>146.65268850643645</v>
      </c>
      <c r="J268" s="353">
        <f ca="1">IF('3.Network design parameters'!$H$127=0,0,$G268*'3.Network design parameters'!G$127/'3.Network design parameters'!$H$127)</f>
        <v>2053.1376390901105</v>
      </c>
      <c r="K268" s="353">
        <f ca="1">IF('3.Network design parameters'!$H$127=0,0,$G268*'3.Network design parameters'!I$127/'3.Network design parameters'!$H$127)</f>
        <v>439.95806551930934</v>
      </c>
      <c r="L268" s="353">
        <f t="shared" ca="1" si="25"/>
        <v>2053.13763909011</v>
      </c>
    </row>
    <row r="269" spans="3:12">
      <c r="C269" s="242" t="str">
        <f t="shared" ref="C269:D269" ca="1" si="27">C260</f>
        <v>TL04</v>
      </c>
      <c r="D269" s="246" t="str">
        <f t="shared" ca="1" si="27"/>
        <v>CORE ring</v>
      </c>
      <c r="E269" s="247"/>
      <c r="F269" s="353">
        <f ca="1">H$195/'3.Network design parameters'!E$155*IF('D. Graphs'!$C$74=22,1+'D. Graphs'!$D$70,1)</f>
        <v>29.69716942255338</v>
      </c>
      <c r="G269" s="353">
        <f ca="1">F269*'3.Network design parameters'!H$128*IF('D. Graphs'!$C$74=21,1+'D. Graphs'!$D$70,1)</f>
        <v>2078.8018595787366</v>
      </c>
      <c r="H269" s="353">
        <f ca="1">IF('3.Network design parameters'!$H$128=0,0,$G269*'3.Network design parameters'!E$128/'3.Network design parameters'!$H$128)</f>
        <v>296.97169422553378</v>
      </c>
      <c r="I269" s="353">
        <f ca="1">IF('3.Network design parameters'!$H$128=0,0,$G269*'3.Network design parameters'!F$128/'3.Network design parameters'!$H$128)</f>
        <v>148.48584711276689</v>
      </c>
      <c r="J269" s="353">
        <f ca="1">IF('3.Network design parameters'!$H$128=0,0,$G269*'3.Network design parameters'!G$128/'3.Network design parameters'!$H$128)</f>
        <v>1633.344318240436</v>
      </c>
      <c r="K269" s="353">
        <f ca="1">IF('3.Network design parameters'!$H$128=0,0,$G269*'3.Network design parameters'!I$128/'3.Network design parameters'!$H$128)</f>
        <v>445.4575413383007</v>
      </c>
      <c r="L269" s="353">
        <f t="shared" ca="1" si="25"/>
        <v>1633.344318240436</v>
      </c>
    </row>
    <row r="270" spans="3:12">
      <c r="C270" s="242" t="str">
        <f t="shared" ref="C270:D270" ca="1" si="28">C261</f>
        <v>TL05</v>
      </c>
      <c r="D270" s="246" t="str">
        <f t="shared" ca="1" si="28"/>
        <v>CORE-ICGW</v>
      </c>
      <c r="E270" s="247"/>
      <c r="F270" s="353">
        <f ca="1">F269</f>
        <v>29.69716942255338</v>
      </c>
      <c r="G270" s="353">
        <f ca="1">F270*'3.Network design parameters'!H$129*IF('D. Graphs'!$C$74=21,1+'D. Graphs'!$D$70,1)</f>
        <v>0</v>
      </c>
      <c r="H270" s="353">
        <f ca="1">IF('3.Network design parameters'!$H$129=0,0,$G270*'3.Network design parameters'!E$129/'3.Network design parameters'!$H$129)</f>
        <v>0</v>
      </c>
      <c r="I270" s="353">
        <f ca="1">IF('3.Network design parameters'!$H$129=0,0,$G270*'3.Network design parameters'!F$129/'3.Network design parameters'!$H$129)</f>
        <v>0</v>
      </c>
      <c r="J270" s="353">
        <f ca="1">IF('3.Network design parameters'!$H$129=0,0,$G270*'3.Network design parameters'!G$129/'3.Network design parameters'!$H$129)</f>
        <v>0</v>
      </c>
      <c r="K270" s="353">
        <f ca="1">IF('3.Network design parameters'!$H$129=0,0,$G270*'3.Network design parameters'!I$129/'3.Network design parameters'!$H$129)</f>
        <v>0</v>
      </c>
      <c r="L270" s="353">
        <f t="shared" ca="1" si="25"/>
        <v>0</v>
      </c>
    </row>
    <row r="271" spans="3:12">
      <c r="C271" s="242" t="str">
        <f t="shared" ref="C271:D271" ca="1" si="29">C262</f>
        <v>TL06</v>
      </c>
      <c r="D271" s="246" t="str">
        <f t="shared" ca="1" si="29"/>
        <v>CORE-INTGW</v>
      </c>
      <c r="E271" s="247"/>
      <c r="F271" s="353">
        <f ca="1">F269</f>
        <v>29.69716942255338</v>
      </c>
      <c r="G271" s="353">
        <f ca="1">F271*'3.Network design parameters'!H$130*IF('D. Graphs'!$C$74=21,1+'D. Graphs'!$D$70,1)</f>
        <v>0</v>
      </c>
      <c r="H271" s="353">
        <f ca="1">IF('3.Network design parameters'!$H$130=0,0,$G271*'3.Network design parameters'!E$130/'3.Network design parameters'!$H$130)</f>
        <v>0</v>
      </c>
      <c r="I271" s="353">
        <f ca="1">IF('3.Network design parameters'!$H$130=0,0,$G271*'3.Network design parameters'!F$130/'3.Network design parameters'!$H$130)</f>
        <v>0</v>
      </c>
      <c r="J271" s="353">
        <f ca="1">IF('3.Network design parameters'!$H$130=0,0,$G271*'3.Network design parameters'!G$130/'3.Network design parameters'!$H$130)</f>
        <v>0</v>
      </c>
      <c r="K271" s="353">
        <f ca="1">IF('3.Network design parameters'!$H$130=0,0,$G271*'3.Network design parameters'!I$130/'3.Network design parameters'!$H$130)</f>
        <v>0</v>
      </c>
      <c r="L271" s="353">
        <f t="shared" ca="1" si="25"/>
        <v>0</v>
      </c>
    </row>
    <row r="273" spans="3:12">
      <c r="C273" s="222">
        <v>2019</v>
      </c>
    </row>
    <row r="274" spans="3:12" ht="38.25">
      <c r="C274" s="56" t="s">
        <v>21</v>
      </c>
      <c r="D274" s="244" t="s">
        <v>186</v>
      </c>
      <c r="E274" s="245"/>
      <c r="F274" s="171" t="s">
        <v>290</v>
      </c>
      <c r="G274" s="171" t="s">
        <v>291</v>
      </c>
      <c r="H274" s="171" t="s">
        <v>292</v>
      </c>
      <c r="I274" s="171" t="s">
        <v>293</v>
      </c>
      <c r="J274" s="171" t="s">
        <v>294</v>
      </c>
      <c r="K274" s="171" t="s">
        <v>295</v>
      </c>
      <c r="L274" s="171" t="s">
        <v>296</v>
      </c>
    </row>
    <row r="275" spans="3:12">
      <c r="C275" s="242" t="str">
        <f ca="1">C266</f>
        <v>TL01</v>
      </c>
      <c r="D275" s="246" t="str">
        <f ca="1">D266</f>
        <v>MSAN ring</v>
      </c>
      <c r="E275" s="247"/>
      <c r="F275" s="353">
        <f ca="1">I$192/'3.Network design parameters'!E$149*IF('D. Graphs'!$C$74=22,1+'D. Graphs'!$D$70,1)</f>
        <v>271.50004762566084</v>
      </c>
      <c r="G275" s="353">
        <f ca="1">F275*'3.Network design parameters'!H$125*IF('D. Graphs'!$C$74=21,1+'D. Graphs'!$D$70,1)</f>
        <v>14932.502619411347</v>
      </c>
      <c r="H275" s="353">
        <f ca="1">IF('3.Network design parameters'!$H$125=0,0,$G275*'3.Network design parameters'!E$125/'3.Network design parameters'!$H$125)</f>
        <v>2715.0004762566086</v>
      </c>
      <c r="I275" s="353">
        <f ca="1">IF('3.Network design parameters'!$H$125=0,0,$G275*'3.Network design parameters'!F$125/'3.Network design parameters'!$H$125)</f>
        <v>1357.5002381283043</v>
      </c>
      <c r="J275" s="353">
        <f ca="1">IF('3.Network design parameters'!$H$125=0,0,$G275*'3.Network design parameters'!G$125/'3.Network design parameters'!$H$125)</f>
        <v>10860.001905026435</v>
      </c>
      <c r="K275" s="353">
        <f ca="1">IF('3.Network design parameters'!$H$125=0,0,$G275*'3.Network design parameters'!I$125/'3.Network design parameters'!$H$125)</f>
        <v>4072.5007143849125</v>
      </c>
      <c r="L275" s="353">
        <f ca="1">G275-K275</f>
        <v>10860.001905026435</v>
      </c>
    </row>
    <row r="276" spans="3:12">
      <c r="C276" s="242" t="str">
        <f t="shared" ref="C276:D276" ca="1" si="30">C267</f>
        <v>TL02</v>
      </c>
      <c r="D276" s="246" t="str">
        <f t="shared" ca="1" si="30"/>
        <v>AGGR ring</v>
      </c>
      <c r="E276" s="247"/>
      <c r="F276" s="353">
        <f ca="1">I$193/'3.Network design parameters'!E$151*IF('D. Graphs'!$C$74=22,1+'D. Graphs'!$D$70,1)</f>
        <v>90.82910684203928</v>
      </c>
      <c r="G276" s="353">
        <f ca="1">F276*'3.Network design parameters'!H$126*IF('D. Graphs'!$C$74=21,1+'D. Graphs'!$D$70,1)</f>
        <v>7720.4740815733385</v>
      </c>
      <c r="H276" s="353">
        <f ca="1">IF('3.Network design parameters'!$H$126=0,0,$G276*'3.Network design parameters'!E$126/'3.Network design parameters'!$H$126)</f>
        <v>908.29106842039278</v>
      </c>
      <c r="I276" s="353">
        <f ca="1">IF('3.Network design parameters'!$H$126=0,0,$G276*'3.Network design parameters'!F$126/'3.Network design parameters'!$H$126)</f>
        <v>454.14553421019639</v>
      </c>
      <c r="J276" s="353">
        <f ca="1">IF('3.Network design parameters'!$H$126=0,0,$G276*'3.Network design parameters'!G$126/'3.Network design parameters'!$H$126)</f>
        <v>6358.0374789427497</v>
      </c>
      <c r="K276" s="353">
        <f ca="1">IF('3.Network design parameters'!$H$126=0,0,$G276*'3.Network design parameters'!I$126/'3.Network design parameters'!$H$126)</f>
        <v>1362.4366026305891</v>
      </c>
      <c r="L276" s="353">
        <f t="shared" ref="L276:L280" ca="1" si="31">G276-K276</f>
        <v>6358.0374789427497</v>
      </c>
    </row>
    <row r="277" spans="3:12">
      <c r="C277" s="242" t="str">
        <f t="shared" ref="C277:D277" ca="1" si="32">C268</f>
        <v>TL03</v>
      </c>
      <c r="D277" s="246" t="str">
        <f t="shared" ca="1" si="32"/>
        <v>EDGE ring</v>
      </c>
      <c r="E277" s="247"/>
      <c r="F277" s="353">
        <f ca="1">I$194/'3.Network design parameters'!E$153*IF('D. Graphs'!$C$74=22,1+'D. Graphs'!$D$70,1)</f>
        <v>30.276368947346423</v>
      </c>
      <c r="G277" s="353">
        <f ca="1">F277*'3.Network design parameters'!H$127*IF('D. Graphs'!$C$74=21,1+'D. Graphs'!$D$70,1)</f>
        <v>2573.491360524446</v>
      </c>
      <c r="H277" s="353">
        <f ca="1">IF('3.Network design parameters'!$H$127=0,0,$G277*'3.Network design parameters'!E$127/'3.Network design parameters'!$H$127)</f>
        <v>302.76368947346424</v>
      </c>
      <c r="I277" s="353">
        <f ca="1">IF('3.Network design parameters'!$H$127=0,0,$G277*'3.Network design parameters'!F$127/'3.Network design parameters'!$H$127)</f>
        <v>151.38184473673212</v>
      </c>
      <c r="J277" s="353">
        <f ca="1">IF('3.Network design parameters'!$H$127=0,0,$G277*'3.Network design parameters'!G$127/'3.Network design parameters'!$H$127)</f>
        <v>2119.3458263142497</v>
      </c>
      <c r="K277" s="353">
        <f ca="1">IF('3.Network design parameters'!$H$127=0,0,$G277*'3.Network design parameters'!I$127/'3.Network design parameters'!$H$127)</f>
        <v>454.14553421019639</v>
      </c>
      <c r="L277" s="353">
        <f t="shared" ca="1" si="31"/>
        <v>2119.3458263142497</v>
      </c>
    </row>
    <row r="278" spans="3:12">
      <c r="C278" s="242" t="str">
        <f t="shared" ref="C278:D278" ca="1" si="33">C269</f>
        <v>TL04</v>
      </c>
      <c r="D278" s="246" t="str">
        <f t="shared" ca="1" si="33"/>
        <v>CORE ring</v>
      </c>
      <c r="E278" s="247"/>
      <c r="F278" s="353">
        <f ca="1">I$195/'3.Network design parameters'!E$155*IF('D. Graphs'!$C$74=22,1+'D. Graphs'!$D$70,1)</f>
        <v>30.654823559188252</v>
      </c>
      <c r="G278" s="353">
        <f ca="1">F278*'3.Network design parameters'!H$128*IF('D. Graphs'!$C$74=21,1+'D. Graphs'!$D$70,1)</f>
        <v>2145.8376491431777</v>
      </c>
      <c r="H278" s="353">
        <f ca="1">IF('3.Network design parameters'!$H$128=0,0,$G278*'3.Network design parameters'!E$128/'3.Network design parameters'!$H$128)</f>
        <v>306.54823559188253</v>
      </c>
      <c r="I278" s="353">
        <f ca="1">IF('3.Network design parameters'!$H$128=0,0,$G278*'3.Network design parameters'!F$128/'3.Network design parameters'!$H$128)</f>
        <v>153.27411779594127</v>
      </c>
      <c r="J278" s="353">
        <f ca="1">IF('3.Network design parameters'!$H$128=0,0,$G278*'3.Network design parameters'!G$128/'3.Network design parameters'!$H$128)</f>
        <v>1686.0152957553539</v>
      </c>
      <c r="K278" s="353">
        <f ca="1">IF('3.Network design parameters'!$H$128=0,0,$G278*'3.Network design parameters'!I$128/'3.Network design parameters'!$H$128)</f>
        <v>459.8223533878238</v>
      </c>
      <c r="L278" s="353">
        <f t="shared" ca="1" si="31"/>
        <v>1686.0152957553539</v>
      </c>
    </row>
    <row r="279" spans="3:12">
      <c r="C279" s="242" t="str">
        <f t="shared" ref="C279:D279" ca="1" si="34">C270</f>
        <v>TL05</v>
      </c>
      <c r="D279" s="246" t="str">
        <f t="shared" ca="1" si="34"/>
        <v>CORE-ICGW</v>
      </c>
      <c r="E279" s="247"/>
      <c r="F279" s="353">
        <f ca="1">F278</f>
        <v>30.654823559188252</v>
      </c>
      <c r="G279" s="353">
        <f ca="1">F279*'3.Network design parameters'!H$129*IF('D. Graphs'!$C$74=21,1+'D. Graphs'!$D$70,1)</f>
        <v>0</v>
      </c>
      <c r="H279" s="353">
        <f ca="1">IF('3.Network design parameters'!$H$129=0,0,$G279*'3.Network design parameters'!E$129/'3.Network design parameters'!$H$129)</f>
        <v>0</v>
      </c>
      <c r="I279" s="353">
        <f ca="1">IF('3.Network design parameters'!$H$129=0,0,$G279*'3.Network design parameters'!F$129/'3.Network design parameters'!$H$129)</f>
        <v>0</v>
      </c>
      <c r="J279" s="353">
        <f ca="1">IF('3.Network design parameters'!$H$129=0,0,$G279*'3.Network design parameters'!G$129/'3.Network design parameters'!$H$129)</f>
        <v>0</v>
      </c>
      <c r="K279" s="353">
        <f ca="1">IF('3.Network design parameters'!$H$129=0,0,$G279*'3.Network design parameters'!I$129/'3.Network design parameters'!$H$129)</f>
        <v>0</v>
      </c>
      <c r="L279" s="353">
        <f t="shared" ca="1" si="31"/>
        <v>0</v>
      </c>
    </row>
    <row r="280" spans="3:12">
      <c r="C280" s="242" t="str">
        <f t="shared" ref="C280:D280" ca="1" si="35">C271</f>
        <v>TL06</v>
      </c>
      <c r="D280" s="246" t="str">
        <f t="shared" ca="1" si="35"/>
        <v>CORE-INTGW</v>
      </c>
      <c r="E280" s="247"/>
      <c r="F280" s="353">
        <f ca="1">F278</f>
        <v>30.654823559188252</v>
      </c>
      <c r="G280" s="353">
        <f ca="1">F280*'3.Network design parameters'!H$130*IF('D. Graphs'!$C$74=21,1+'D. Graphs'!$D$70,1)</f>
        <v>0</v>
      </c>
      <c r="H280" s="353">
        <f ca="1">IF('3.Network design parameters'!$H$130=0,0,$G280*'3.Network design parameters'!E$130/'3.Network design parameters'!$H$130)</f>
        <v>0</v>
      </c>
      <c r="I280" s="353">
        <f ca="1">IF('3.Network design parameters'!$H$130=0,0,$G280*'3.Network design parameters'!F$130/'3.Network design parameters'!$H$130)</f>
        <v>0</v>
      </c>
      <c r="J280" s="353">
        <f ca="1">IF('3.Network design parameters'!$H$130=0,0,$G280*'3.Network design parameters'!G$130/'3.Network design parameters'!$H$130)</f>
        <v>0</v>
      </c>
      <c r="K280" s="353">
        <f ca="1">IF('3.Network design parameters'!$H$130=0,0,$G280*'3.Network design parameters'!I$130/'3.Network design parameters'!$H$130)</f>
        <v>0</v>
      </c>
      <c r="L280" s="353">
        <f t="shared" ca="1" si="31"/>
        <v>0</v>
      </c>
    </row>
    <row r="282" spans="3:12">
      <c r="C282" s="388">
        <v>2020</v>
      </c>
      <c r="D282" s="389"/>
      <c r="E282" s="389"/>
      <c r="F282" s="389"/>
      <c r="G282" s="389"/>
      <c r="H282" s="389"/>
      <c r="I282" s="389"/>
      <c r="J282" s="389"/>
      <c r="K282" s="389"/>
      <c r="L282" s="389"/>
    </row>
    <row r="283" spans="3:12" ht="38.25">
      <c r="C283" s="390" t="s">
        <v>21</v>
      </c>
      <c r="D283" s="391" t="s">
        <v>186</v>
      </c>
      <c r="E283" s="392"/>
      <c r="F283" s="171" t="s">
        <v>290</v>
      </c>
      <c r="G283" s="171" t="s">
        <v>291</v>
      </c>
      <c r="H283" s="171" t="s">
        <v>292</v>
      </c>
      <c r="I283" s="171" t="s">
        <v>293</v>
      </c>
      <c r="J283" s="171" t="s">
        <v>294</v>
      </c>
      <c r="K283" s="171" t="s">
        <v>295</v>
      </c>
      <c r="L283" s="171" t="s">
        <v>296</v>
      </c>
    </row>
    <row r="284" spans="3:12">
      <c r="C284" s="393" t="s">
        <v>187</v>
      </c>
      <c r="D284" s="394" t="s">
        <v>340</v>
      </c>
      <c r="E284" s="395"/>
      <c r="F284" s="353">
        <f ca="1">J$192/'3.Network design parameters'!E$149*IF('D. Graphs'!$C$74=22,1+'D. Graphs'!$D$70,1)</f>
        <v>280.25519664359456</v>
      </c>
      <c r="G284" s="353">
        <f ca="1">F284*'3.Network design parameters'!H$125*IF('D. Graphs'!$C$74=21,1+'D. Graphs'!$D$70,1)</f>
        <v>15414.035815397701</v>
      </c>
      <c r="H284" s="353">
        <f ca="1">IF('3.Network design parameters'!$H$125=0,0,$G284*'3.Network design parameters'!E$125/'3.Network design parameters'!$H$125)</f>
        <v>2802.5519664359458</v>
      </c>
      <c r="I284" s="353">
        <f ca="1">IF('3.Network design parameters'!$H$125=0,0,$G284*'3.Network design parameters'!F$125/'3.Network design parameters'!$H$125)</f>
        <v>1401.2759832179729</v>
      </c>
      <c r="J284" s="353">
        <f ca="1">IF('3.Network design parameters'!$H$125=0,0,$G284*'3.Network design parameters'!G$125/'3.Network design parameters'!$H$125)</f>
        <v>11210.207865743783</v>
      </c>
      <c r="K284" s="353">
        <f ca="1">IF('3.Network design parameters'!$H$125=0,0,$G284*'3.Network design parameters'!I$125/'3.Network design parameters'!$H$125)</f>
        <v>4203.827949653918</v>
      </c>
      <c r="L284" s="353">
        <f ca="1">G284-K284</f>
        <v>11210.207865743783</v>
      </c>
    </row>
    <row r="285" spans="3:12">
      <c r="C285" s="393" t="s">
        <v>188</v>
      </c>
      <c r="D285" s="394" t="s">
        <v>343</v>
      </c>
      <c r="E285" s="395"/>
      <c r="F285" s="353">
        <f ca="1">J$193/'3.Network design parameters'!E$151*IF('D. Graphs'!$C$74=22,1+'D. Graphs'!$D$70,1)</f>
        <v>93.758102149857109</v>
      </c>
      <c r="G285" s="353">
        <f ca="1">F285*'3.Network design parameters'!H$126*IF('D. Graphs'!$C$74=21,1+'D. Graphs'!$D$70,1)</f>
        <v>7969.4386827378539</v>
      </c>
      <c r="H285" s="353">
        <f ca="1">IF('3.Network design parameters'!$H$126=0,0,$G285*'3.Network design parameters'!E$126/'3.Network design parameters'!$H$126)</f>
        <v>937.58102149857098</v>
      </c>
      <c r="I285" s="353">
        <f ca="1">IF('3.Network design parameters'!$H$126=0,0,$G285*'3.Network design parameters'!F$126/'3.Network design parameters'!$H$126)</f>
        <v>468.79051074928549</v>
      </c>
      <c r="J285" s="353">
        <f ca="1">IF('3.Network design parameters'!$H$126=0,0,$G285*'3.Network design parameters'!G$126/'3.Network design parameters'!$H$126)</f>
        <v>6563.0671504899965</v>
      </c>
      <c r="K285" s="353">
        <f ca="1">IF('3.Network design parameters'!$H$126=0,0,$G285*'3.Network design parameters'!I$126/'3.Network design parameters'!$H$126)</f>
        <v>1406.3715322478567</v>
      </c>
      <c r="L285" s="353">
        <f t="shared" ref="L285:L289" ca="1" si="36">G285-K285</f>
        <v>6563.0671504899974</v>
      </c>
    </row>
    <row r="286" spans="3:12">
      <c r="C286" s="393" t="s">
        <v>189</v>
      </c>
      <c r="D286" s="394" t="s">
        <v>341</v>
      </c>
      <c r="E286" s="395"/>
      <c r="F286" s="353">
        <f ca="1">J$194/'3.Network design parameters'!E$153*IF('D. Graphs'!$C$74=22,1+'D. Graphs'!$D$70,1)</f>
        <v>31.252700716619028</v>
      </c>
      <c r="G286" s="353">
        <f ca="1">F286*'3.Network design parameters'!H$127*IF('D. Graphs'!$C$74=21,1+'D. Graphs'!$D$70,1)</f>
        <v>2656.4795609126172</v>
      </c>
      <c r="H286" s="353">
        <f ca="1">IF('3.Network design parameters'!$H$127=0,0,$G286*'3.Network design parameters'!E$127/'3.Network design parameters'!$H$127)</f>
        <v>312.52700716619029</v>
      </c>
      <c r="I286" s="353">
        <f ca="1">IF('3.Network design parameters'!$H$127=0,0,$G286*'3.Network design parameters'!F$127/'3.Network design parameters'!$H$127)</f>
        <v>156.26350358309514</v>
      </c>
      <c r="J286" s="353">
        <f ca="1">IF('3.Network design parameters'!$H$127=0,0,$G286*'3.Network design parameters'!G$127/'3.Network design parameters'!$H$127)</f>
        <v>2187.6890501633316</v>
      </c>
      <c r="K286" s="353">
        <f ca="1">IF('3.Network design parameters'!$H$127=0,0,$G286*'3.Network design parameters'!I$127/'3.Network design parameters'!$H$127)</f>
        <v>468.79051074928543</v>
      </c>
      <c r="L286" s="353">
        <f t="shared" ca="1" si="36"/>
        <v>2187.6890501633316</v>
      </c>
    </row>
    <row r="287" spans="3:12">
      <c r="C287" s="393" t="s">
        <v>190</v>
      </c>
      <c r="D287" s="394" t="s">
        <v>342</v>
      </c>
      <c r="E287" s="395"/>
      <c r="F287" s="353">
        <f ca="1">J$195/'3.Network design parameters'!E$155*IF('D. Graphs'!$C$74=22,1+'D. Graphs'!$D$70,1)</f>
        <v>31.643359475576766</v>
      </c>
      <c r="G287" s="353">
        <f ca="1">F287*'3.Network design parameters'!H$128*IF('D. Graphs'!$C$74=21,1+'D. Graphs'!$D$70,1)</f>
        <v>2215.0351632903735</v>
      </c>
      <c r="H287" s="353">
        <f ca="1">IF('3.Network design parameters'!$H$128=0,0,$G287*'3.Network design parameters'!E$128/'3.Network design parameters'!$H$128)</f>
        <v>316.43359475576761</v>
      </c>
      <c r="I287" s="353">
        <f ca="1">IF('3.Network design parameters'!$H$128=0,0,$G287*'3.Network design parameters'!F$128/'3.Network design parameters'!$H$128)</f>
        <v>158.21679737788381</v>
      </c>
      <c r="J287" s="353">
        <f ca="1">IF('3.Network design parameters'!$H$128=0,0,$G287*'3.Network design parameters'!G$128/'3.Network design parameters'!$H$128)</f>
        <v>1740.3847711567221</v>
      </c>
      <c r="K287" s="353">
        <f ca="1">IF('3.Network design parameters'!$H$128=0,0,$G287*'3.Network design parameters'!I$128/'3.Network design parameters'!$H$128)</f>
        <v>474.65039213365139</v>
      </c>
      <c r="L287" s="353">
        <f t="shared" ca="1" si="36"/>
        <v>1740.3847711567221</v>
      </c>
    </row>
    <row r="288" spans="3:12">
      <c r="C288" s="393" t="s">
        <v>191</v>
      </c>
      <c r="D288" s="394" t="s">
        <v>288</v>
      </c>
      <c r="E288" s="395"/>
      <c r="F288" s="353">
        <f ca="1">F287</f>
        <v>31.643359475576766</v>
      </c>
      <c r="G288" s="353">
        <f ca="1">F288*'3.Network design parameters'!H$129*IF('D. Graphs'!$C$74=21,1+'D. Graphs'!$D$70,1)</f>
        <v>0</v>
      </c>
      <c r="H288" s="353">
        <f ca="1">IF('3.Network design parameters'!$H$129=0,0,$G288*'3.Network design parameters'!E$129/'3.Network design parameters'!$H$129)</f>
        <v>0</v>
      </c>
      <c r="I288" s="353">
        <f ca="1">IF('3.Network design parameters'!$H$129=0,0,$G288*'3.Network design parameters'!F$129/'3.Network design parameters'!$H$129)</f>
        <v>0</v>
      </c>
      <c r="J288" s="353">
        <f ca="1">IF('3.Network design parameters'!$H$129=0,0,$G288*'3.Network design parameters'!G$129/'3.Network design parameters'!$H$129)</f>
        <v>0</v>
      </c>
      <c r="K288" s="353">
        <f ca="1">IF('3.Network design parameters'!$H$129=0,0,$G288*'3.Network design parameters'!I$129/'3.Network design parameters'!$H$129)</f>
        <v>0</v>
      </c>
      <c r="L288" s="353">
        <f t="shared" ca="1" si="36"/>
        <v>0</v>
      </c>
    </row>
    <row r="289" spans="2:19">
      <c r="C289" s="393" t="s">
        <v>192</v>
      </c>
      <c r="D289" s="394" t="s">
        <v>289</v>
      </c>
      <c r="E289" s="395"/>
      <c r="F289" s="353">
        <f ca="1">F287</f>
        <v>31.643359475576766</v>
      </c>
      <c r="G289" s="353">
        <f ca="1">F289*'3.Network design parameters'!H$130*IF('D. Graphs'!$C$74=21,1+'D. Graphs'!$D$70,1)</f>
        <v>0</v>
      </c>
      <c r="H289" s="353">
        <f ca="1">IF('3.Network design parameters'!$H$130=0,0,$G289*'3.Network design parameters'!E$130/'3.Network design parameters'!$H$130)</f>
        <v>0</v>
      </c>
      <c r="I289" s="353">
        <f ca="1">IF('3.Network design parameters'!$H$130=0,0,$G289*'3.Network design parameters'!F$130/'3.Network design parameters'!$H$130)</f>
        <v>0</v>
      </c>
      <c r="J289" s="353">
        <f ca="1">IF('3.Network design parameters'!$H$130=0,0,$G289*'3.Network design parameters'!G$130/'3.Network design parameters'!$H$130)</f>
        <v>0</v>
      </c>
      <c r="K289" s="353">
        <f ca="1">IF('3.Network design parameters'!$H$130=0,0,$G289*'3.Network design parameters'!I$130/'3.Network design parameters'!$H$130)</f>
        <v>0</v>
      </c>
      <c r="L289" s="353">
        <f t="shared" ca="1" si="36"/>
        <v>0</v>
      </c>
    </row>
    <row r="293" spans="2:19" ht="15.75">
      <c r="B293" s="101">
        <f>B235+0.01</f>
        <v>6.1099999999999977</v>
      </c>
      <c r="C293" s="76" t="s">
        <v>551</v>
      </c>
    </row>
    <row r="294" spans="2:19" ht="15.75">
      <c r="B294" s="101"/>
      <c r="C294" s="76"/>
    </row>
    <row r="295" spans="2:19">
      <c r="C295" s="222">
        <v>2015</v>
      </c>
    </row>
    <row r="296" spans="2:19" ht="38.25">
      <c r="C296" s="253"/>
      <c r="D296" s="156"/>
      <c r="E296" s="251" t="s">
        <v>211</v>
      </c>
      <c r="F296" s="77" t="str">
        <f ca="1">'C. Masterfiles'!D66</f>
        <v>Trench - urban</v>
      </c>
      <c r="G296" s="77" t="str">
        <f ca="1">'C. Masterfiles'!D67</f>
        <v>Trench - suburban</v>
      </c>
      <c r="H296" s="77" t="str">
        <f ca="1">'C. Masterfiles'!D68</f>
        <v>Trench - rural</v>
      </c>
      <c r="I296" s="77" t="str">
        <f ca="1">'C. Masterfiles'!D69</f>
        <v>Duct</v>
      </c>
      <c r="J296" s="77" t="str">
        <f ca="1">'C. Masterfiles'!D70</f>
        <v>Cable - 12 fibre</v>
      </c>
      <c r="K296" s="77" t="str">
        <f ca="1">'C. Masterfiles'!D71</f>
        <v>Cable - 24 fibre</v>
      </c>
      <c r="L296" s="77" t="str">
        <f ca="1">'C. Masterfiles'!D72</f>
        <v>Cable -  48 fibre</v>
      </c>
      <c r="M296" s="77" t="str">
        <f ca="1">'C. Masterfiles'!D73</f>
        <v>Cable - 64 fibre</v>
      </c>
      <c r="N296" s="77" t="str">
        <f ca="1">'C. Masterfiles'!D74</f>
        <v>Cable - 96 fibre</v>
      </c>
      <c r="O296" s="77" t="str">
        <f ca="1">'C. Masterfiles'!D75</f>
        <v>Cable - 192 fibre</v>
      </c>
      <c r="P296" s="77" t="str">
        <f ca="1">'C. Masterfiles'!D76</f>
        <v>Fibre joint</v>
      </c>
      <c r="Q296" s="77" t="str">
        <f ca="1">'C. Masterfiles'!D77</f>
        <v>Jointing box</v>
      </c>
      <c r="R296" s="77" t="str">
        <f ca="1">'C. Masterfiles'!D78</f>
        <v>Manhole</v>
      </c>
      <c r="S296" s="77" t="str">
        <f ca="1">'C. Masterfiles'!D79</f>
        <v>Cross connection frame</v>
      </c>
    </row>
    <row r="297" spans="2:19">
      <c r="C297" s="254"/>
      <c r="D297" s="255"/>
      <c r="E297" s="251" t="s">
        <v>54</v>
      </c>
      <c r="F297" s="250" t="str">
        <f ca="1">'C. Masterfiles'!E66</f>
        <v>km urban</v>
      </c>
      <c r="G297" s="250" t="str">
        <f ca="1">'C. Masterfiles'!E67</f>
        <v>km suburban</v>
      </c>
      <c r="H297" s="250" t="str">
        <f ca="1">'C. Masterfiles'!E68</f>
        <v>km rural</v>
      </c>
      <c r="I297" s="250" t="str">
        <f ca="1">'C. Masterfiles'!E69</f>
        <v>km ducted</v>
      </c>
      <c r="J297" s="250" t="str">
        <f ca="1">'C. Masterfiles'!E70</f>
        <v>km total</v>
      </c>
      <c r="K297" s="250" t="str">
        <f ca="1">'C. Masterfiles'!E71</f>
        <v>km total</v>
      </c>
      <c r="L297" s="250" t="str">
        <f ca="1">'C. Masterfiles'!E72</f>
        <v>km total</v>
      </c>
      <c r="M297" s="250" t="str">
        <f ca="1">'C. Masterfiles'!E73</f>
        <v>km total</v>
      </c>
      <c r="N297" s="250" t="str">
        <f ca="1">'C. Masterfiles'!E74</f>
        <v>km total</v>
      </c>
      <c r="O297" s="250" t="str">
        <f ca="1">'C. Masterfiles'!E75</f>
        <v>km total</v>
      </c>
      <c r="P297" s="250" t="str">
        <f ca="1">'C. Masterfiles'!E76</f>
        <v>km total</v>
      </c>
      <c r="Q297" s="250" t="str">
        <f ca="1">'C. Masterfiles'!E77</f>
        <v>km total</v>
      </c>
      <c r="R297" s="250" t="str">
        <f ca="1">'C. Masterfiles'!E78</f>
        <v>km total</v>
      </c>
      <c r="S297" s="250" t="str">
        <f ca="1">'C. Masterfiles'!E79</f>
        <v>km total</v>
      </c>
    </row>
    <row r="298" spans="2:19">
      <c r="C298" s="56" t="s">
        <v>21</v>
      </c>
      <c r="D298" s="258" t="s">
        <v>186</v>
      </c>
      <c r="E298" s="257"/>
      <c r="F298" s="250"/>
      <c r="G298" s="250"/>
      <c r="H298" s="250"/>
      <c r="I298" s="250"/>
      <c r="J298" s="250"/>
      <c r="K298" s="250"/>
      <c r="L298" s="250"/>
      <c r="M298" s="250"/>
      <c r="N298" s="250"/>
      <c r="O298" s="250"/>
      <c r="P298" s="250"/>
      <c r="Q298" s="250"/>
      <c r="R298" s="250"/>
      <c r="S298" s="250"/>
    </row>
    <row r="299" spans="2:19">
      <c r="C299" s="242" t="str">
        <f ca="1">'C. Masterfiles'!C51</f>
        <v>TL01</v>
      </c>
      <c r="D299" s="246" t="str">
        <f ca="1">'C. Masterfiles'!D51</f>
        <v>MSAN ring</v>
      </c>
      <c r="E299" s="249"/>
      <c r="F299" s="283">
        <f ca="1">ROUNDUP('3.Network design parameters'!F$138*IF(F$297="km total",$G239,IF(F$297="km urban",$H239,IF(F$297="km suburban",$I239,IF(F$297="km rural",$J239,IF(F$297="km ducted",$K239,IF(F$297="km direct bury",$L239,0)))))),0)</f>
        <v>2392</v>
      </c>
      <c r="G299" s="283">
        <f ca="1">ROUNDUP('3.Network design parameters'!G$138*IF(G$297="km total",$G239,IF(G$297="km urban",$H239,IF(G$297="km suburban",$I239,IF(G$297="km rural",$J239,IF(G$297="km ducted",$K239,IF(G$297="km direct bury",$L239,0)))))),0)</f>
        <v>1196</v>
      </c>
      <c r="H299" s="283">
        <f ca="1">ROUNDUP('3.Network design parameters'!H$138*IF(H$297="km total",$G239,IF(H$297="km urban",$H239,IF(H$297="km suburban",$I239,IF(H$297="km rural",$J239,IF(H$297="km ducted",$K239,IF(H$297="km direct bury",$L239,0)))))),0)</f>
        <v>9566</v>
      </c>
      <c r="I299" s="283">
        <f ca="1">ROUNDUP('3.Network design parameters'!I$138*IF(I$297="km total",$G239,IF(I$297="km urban",$H239,IF(I$297="km suburban",$I239,IF(I$297="km rural",$J239,IF(I$297="km ducted",$K239,IF(I$297="km direct bury",$L239,0)))))),0)</f>
        <v>3587</v>
      </c>
      <c r="J299" s="283">
        <f ca="1">ROUNDUP('3.Network design parameters'!J$138*IF(J$297="km total",$G239,IF(J$297="km urban",$H239,IF(J$297="km suburban",$I239,IF(J$297="km rural",$J239,IF(J$297="km ducted",$K239,IF(J$297="km direct bury",$L239,0)))))),0)</f>
        <v>6577</v>
      </c>
      <c r="K299" s="283">
        <f ca="1">ROUNDUP('3.Network design parameters'!K$138*IF(K$297="km total",$G239,IF(K$297="km urban",$H239,IF(K$297="km suburban",$I239,IF(K$297="km rural",$J239,IF(K$297="km ducted",$K239,IF(K$297="km direct bury",$L239,0)))))),0)</f>
        <v>6577</v>
      </c>
      <c r="L299" s="283">
        <f ca="1">ROUNDUP('3.Network design parameters'!L$138*IF(L$297="km total",$G239,IF(L$297="km urban",$H239,IF(L$297="km suburban",$I239,IF(L$297="km rural",$J239,IF(L$297="km ducted",$K239,IF(L$297="km direct bury",$L239,0)))))),0)</f>
        <v>0</v>
      </c>
      <c r="M299" s="283">
        <f ca="1">ROUNDUP('3.Network design parameters'!M$138*IF(M$297="km total",$G239,IF(M$297="km urban",$H239,IF(M$297="km suburban",$I239,IF(M$297="km rural",$J239,IF(M$297="km ducted",$K239,IF(M$297="km direct bury",$L239,0)))))),0)</f>
        <v>0</v>
      </c>
      <c r="N299" s="283">
        <f ca="1">ROUNDUP('3.Network design parameters'!N$138*IF(N$297="km total",$G239,IF(N$297="km urban",$H239,IF(N$297="km suburban",$I239,IF(N$297="km rural",$J239,IF(N$297="km ducted",$K239,IF(N$297="km direct bury",$L239,0)))))),0)</f>
        <v>0</v>
      </c>
      <c r="O299" s="283">
        <f ca="1">ROUNDUP('3.Network design parameters'!O$138*IF(O$297="km total",$G239,IF(O$297="km urban",$H239,IF(O$297="km suburban",$I239,IF(O$297="km rural",$J239,IF(O$297="km ducted",$K239,IF(O$297="km direct bury",$L239,0)))))),0)</f>
        <v>0</v>
      </c>
      <c r="P299" s="283">
        <f ca="1">ROUNDUP('3.Network design parameters'!P$138*IF(P$297="km total",$G239,IF(P$297="km urban",$H239,IF(P$297="km suburban",$I239,IF(P$297="km rural",$J239,IF(P$297="km ducted",$K239,IF(P$297="km direct bury",$L239,0)))))),0)</f>
        <v>2631</v>
      </c>
      <c r="Q299" s="283">
        <f ca="1">ROUNDUP('3.Network design parameters'!Q$138*IF(Q$297="km total",$G239,IF(Q$297="km urban",$H239,IF(Q$297="km suburban",$I239,IF(Q$297="km rural",$J239,IF(Q$297="km ducted",$K239,IF(Q$297="km direct bury",$L239,0)))))),0)</f>
        <v>2631</v>
      </c>
      <c r="R299" s="283">
        <f ca="1">ROUNDUP('3.Network design parameters'!R$138*IF(R$297="km total",$G239,IF(R$297="km urban",$H239,IF(R$297="km suburban",$I239,IF(R$297="km rural",$J239,IF(R$297="km ducted",$K239,IF(R$297="km direct bury",$L239,0)))))),0)</f>
        <v>2631</v>
      </c>
      <c r="S299" s="283">
        <f ca="1">ROUNDUP('3.Network design parameters'!S$138*IF(S$297="km total",$G239,IF(S$297="km urban",$H239,IF(S$297="km suburban",$I239,IF(S$297="km rural",$J239,IF(S$297="km ducted",$K239,IF(S$297="km direct bury",$L239,0)))))),0)</f>
        <v>2631</v>
      </c>
    </row>
    <row r="300" spans="2:19">
      <c r="C300" s="242" t="str">
        <f ca="1">'C. Masterfiles'!C52</f>
        <v>TL02</v>
      </c>
      <c r="D300" s="246" t="str">
        <f ca="1">'C. Masterfiles'!D52</f>
        <v>AGGR ring</v>
      </c>
      <c r="E300" s="247"/>
      <c r="F300" s="283">
        <f ca="1">ROUNDUP('3.Network design parameters'!F$139*IF(F$297="km total",$G240,IF(F$297="km urban",$H240,IF(F$297="km suburban",$I240,IF(F$297="km rural",$J240,IF(F$297="km ducted",$K240,IF(F$297="km direct bury",$L240,0)))))),0)</f>
        <v>800</v>
      </c>
      <c r="G300" s="283">
        <f ca="1">ROUNDUP('3.Network design parameters'!G$139*IF(G$297="km total",$G240,IF(G$297="km urban",$H240,IF(G$297="km suburban",$I240,IF(G$297="km rural",$J240,IF(G$297="km ducted",$K240,IF(G$297="km direct bury",$L240,0)))))),0)</f>
        <v>400</v>
      </c>
      <c r="H300" s="283">
        <f ca="1">ROUNDUP('3.Network design parameters'!H$139*IF(H$297="km total",$G240,IF(H$297="km urban",$H240,IF(H$297="km suburban",$I240,IF(H$297="km rural",$J240,IF(H$297="km ducted",$K240,IF(H$297="km direct bury",$L240,0)))))),0)</f>
        <v>5600</v>
      </c>
      <c r="I300" s="283">
        <f ca="1">ROUNDUP('3.Network design parameters'!I$139*IF(I$297="km total",$G240,IF(I$297="km urban",$H240,IF(I$297="km suburban",$I240,IF(I$297="km rural",$J240,IF(I$297="km ducted",$K240,IF(I$297="km direct bury",$L240,0)))))),0)</f>
        <v>1200</v>
      </c>
      <c r="J300" s="283">
        <f ca="1">ROUNDUP('3.Network design parameters'!J$139*IF(J$297="km total",$G240,IF(J$297="km urban",$H240,IF(J$297="km suburban",$I240,IF(J$297="km rural",$J240,IF(J$297="km ducted",$K240,IF(J$297="km direct bury",$L240,0)))))),0)</f>
        <v>0</v>
      </c>
      <c r="K300" s="283">
        <f ca="1">ROUNDUP('3.Network design parameters'!K$139*IF(K$297="km total",$G240,IF(K$297="km urban",$H240,IF(K$297="km suburban",$I240,IF(K$297="km rural",$J240,IF(K$297="km ducted",$K240,IF(K$297="km direct bury",$L240,0)))))),0)</f>
        <v>1700</v>
      </c>
      <c r="L300" s="283">
        <f ca="1">ROUNDUP('3.Network design parameters'!L$139*IF(L$297="km total",$G240,IF(L$297="km urban",$H240,IF(L$297="km suburban",$I240,IF(L$297="km rural",$J240,IF(L$297="km ducted",$K240,IF(L$297="km direct bury",$L240,0)))))),0)</f>
        <v>3400</v>
      </c>
      <c r="M300" s="283">
        <f ca="1">ROUNDUP('3.Network design parameters'!M$139*IF(M$297="km total",$G240,IF(M$297="km urban",$H240,IF(M$297="km suburban",$I240,IF(M$297="km rural",$J240,IF(M$297="km ducted",$K240,IF(M$297="km direct bury",$L240,0)))))),0)</f>
        <v>1700</v>
      </c>
      <c r="N300" s="283">
        <f ca="1">ROUNDUP('3.Network design parameters'!N$139*IF(N$297="km total",$G240,IF(N$297="km urban",$H240,IF(N$297="km suburban",$I240,IF(N$297="km rural",$J240,IF(N$297="km ducted",$K240,IF(N$297="km direct bury",$L240,0)))))),0)</f>
        <v>0</v>
      </c>
      <c r="O300" s="283">
        <f ca="1">ROUNDUP('3.Network design parameters'!O$139*IF(O$297="km total",$G240,IF(O$297="km urban",$H240,IF(O$297="km suburban",$I240,IF(O$297="km rural",$J240,IF(O$297="km ducted",$K240,IF(O$297="km direct bury",$L240,0)))))),0)</f>
        <v>0</v>
      </c>
      <c r="P300" s="283">
        <f ca="1">ROUNDUP('3.Network design parameters'!P$139*IF(P$297="km total",$G240,IF(P$297="km urban",$H240,IF(P$297="km suburban",$I240,IF(P$297="km rural",$J240,IF(P$297="km ducted",$K240,IF(P$297="km direct bury",$L240,0)))))),0)</f>
        <v>680</v>
      </c>
      <c r="Q300" s="283">
        <f ca="1">ROUNDUP('3.Network design parameters'!Q$139*IF(Q$297="km total",$G240,IF(Q$297="km urban",$H240,IF(Q$297="km suburban",$I240,IF(Q$297="km rural",$J240,IF(Q$297="km ducted",$K240,IF(Q$297="km direct bury",$L240,0)))))),0)</f>
        <v>680</v>
      </c>
      <c r="R300" s="283">
        <f ca="1">ROUNDUP('3.Network design parameters'!R$139*IF(R$297="km total",$G240,IF(R$297="km urban",$H240,IF(R$297="km suburban",$I240,IF(R$297="km rural",$J240,IF(R$297="km ducted",$K240,IF(R$297="km direct bury",$L240,0)))))),0)</f>
        <v>680</v>
      </c>
      <c r="S300" s="283">
        <f ca="1">ROUNDUP('3.Network design parameters'!S$139*IF(S$297="km total",$G240,IF(S$297="km urban",$H240,IF(S$297="km suburban",$I240,IF(S$297="km rural",$J240,IF(S$297="km ducted",$K240,IF(S$297="km direct bury",$L240,0)))))),0)</f>
        <v>680</v>
      </c>
    </row>
    <row r="301" spans="2:19">
      <c r="C301" s="242" t="str">
        <f ca="1">'C. Masterfiles'!C53</f>
        <v>TL03</v>
      </c>
      <c r="D301" s="246" t="str">
        <f ca="1">'C. Masterfiles'!D53</f>
        <v>EDGE ring</v>
      </c>
      <c r="E301" s="247"/>
      <c r="F301" s="283">
        <f ca="1">ROUNDUP('3.Network design parameters'!F$140*IF(F$297="km total",$G241,IF(F$297="km urban",$H241,IF(F$297="km suburban",$I241,IF(F$297="km rural",$J241,IF(F$297="km ducted",$K241,IF(F$297="km direct bury",$L241,0)))))),0)</f>
        <v>267</v>
      </c>
      <c r="G301" s="283">
        <f ca="1">ROUNDUP('3.Network design parameters'!G$140*IF(G$297="km total",$G241,IF(G$297="km urban",$H241,IF(G$297="km suburban",$I241,IF(G$297="km rural",$J241,IF(G$297="km ducted",$K241,IF(G$297="km direct bury",$L241,0)))))),0)</f>
        <v>134</v>
      </c>
      <c r="H301" s="283">
        <f ca="1">ROUNDUP('3.Network design parameters'!H$140*IF(H$297="km total",$G241,IF(H$297="km urban",$H241,IF(H$297="km suburban",$I241,IF(H$297="km rural",$J241,IF(H$297="km ducted",$K241,IF(H$297="km direct bury",$L241,0)))))),0)</f>
        <v>1867</v>
      </c>
      <c r="I301" s="283">
        <f ca="1">ROUNDUP('3.Network design parameters'!I$140*IF(I$297="km total",$G241,IF(I$297="km urban",$H241,IF(I$297="km suburban",$I241,IF(I$297="km rural",$J241,IF(I$297="km ducted",$K241,IF(I$297="km direct bury",$L241,0)))))),0)</f>
        <v>400</v>
      </c>
      <c r="J301" s="283">
        <f ca="1">ROUNDUP('3.Network design parameters'!J$140*IF(J$297="km total",$G241,IF(J$297="km urban",$H241,IF(J$297="km suburban",$I241,IF(J$297="km rural",$J241,IF(J$297="km ducted",$K241,IF(J$297="km direct bury",$L241,0)))))),0)</f>
        <v>0</v>
      </c>
      <c r="K301" s="283">
        <f ca="1">ROUNDUP('3.Network design parameters'!K$140*IF(K$297="km total",$G241,IF(K$297="km urban",$H241,IF(K$297="km suburban",$I241,IF(K$297="km rural",$J241,IF(K$297="km ducted",$K241,IF(K$297="km direct bury",$L241,0)))))),0)</f>
        <v>0</v>
      </c>
      <c r="L301" s="283">
        <f ca="1">ROUNDUP('3.Network design parameters'!L$140*IF(L$297="km total",$G241,IF(L$297="km urban",$H241,IF(L$297="km suburban",$I241,IF(L$297="km rural",$J241,IF(L$297="km ducted",$K241,IF(L$297="km direct bury",$L241,0)))))),0)</f>
        <v>567</v>
      </c>
      <c r="M301" s="283">
        <f ca="1">ROUNDUP('3.Network design parameters'!M$140*IF(M$297="km total",$G241,IF(M$297="km urban",$H241,IF(M$297="km suburban",$I241,IF(M$297="km rural",$J241,IF(M$297="km ducted",$K241,IF(M$297="km direct bury",$L241,0)))))),0)</f>
        <v>1134</v>
      </c>
      <c r="N301" s="283">
        <f ca="1">ROUNDUP('3.Network design parameters'!N$140*IF(N$297="km total",$G241,IF(N$297="km urban",$H241,IF(N$297="km suburban",$I241,IF(N$297="km rural",$J241,IF(N$297="km ducted",$K241,IF(N$297="km direct bury",$L241,0)))))),0)</f>
        <v>567</v>
      </c>
      <c r="O301" s="283">
        <f ca="1">ROUNDUP('3.Network design parameters'!O$140*IF(O$297="km total",$G241,IF(O$297="km urban",$H241,IF(O$297="km suburban",$I241,IF(O$297="km rural",$J241,IF(O$297="km ducted",$K241,IF(O$297="km direct bury",$L241,0)))))),0)</f>
        <v>0</v>
      </c>
      <c r="P301" s="283">
        <f ca="1">ROUNDUP('3.Network design parameters'!P$140*IF(P$297="km total",$G241,IF(P$297="km urban",$H241,IF(P$297="km suburban",$I241,IF(P$297="km rural",$J241,IF(P$297="km ducted",$K241,IF(P$297="km direct bury",$L241,0)))))),0)</f>
        <v>227</v>
      </c>
      <c r="Q301" s="283">
        <f ca="1">ROUNDUP('3.Network design parameters'!Q$140*IF(Q$297="km total",$G241,IF(Q$297="km urban",$H241,IF(Q$297="km suburban",$I241,IF(Q$297="km rural",$J241,IF(Q$297="km ducted",$K241,IF(Q$297="km direct bury",$L241,0)))))),0)</f>
        <v>227</v>
      </c>
      <c r="R301" s="283">
        <f ca="1">ROUNDUP('3.Network design parameters'!R$140*IF(R$297="km total",$G241,IF(R$297="km urban",$H241,IF(R$297="km suburban",$I241,IF(R$297="km rural",$J241,IF(R$297="km ducted",$K241,IF(R$297="km direct bury",$L241,0)))))),0)</f>
        <v>227</v>
      </c>
      <c r="S301" s="283">
        <f ca="1">ROUNDUP('3.Network design parameters'!S$140*IF(S$297="km total",$G241,IF(S$297="km urban",$H241,IF(S$297="km suburban",$I241,IF(S$297="km rural",$J241,IF(S$297="km ducted",$K241,IF(S$297="km direct bury",$L241,0)))))),0)</f>
        <v>227</v>
      </c>
    </row>
    <row r="302" spans="2:19">
      <c r="C302" s="242" t="str">
        <f ca="1">'C. Masterfiles'!C54</f>
        <v>TL04</v>
      </c>
      <c r="D302" s="246" t="str">
        <f ca="1">'C. Masterfiles'!D54</f>
        <v>CORE ring</v>
      </c>
      <c r="E302" s="247"/>
      <c r="F302" s="283">
        <f ca="1">ROUNDUP('3.Network design parameters'!F$141*IF(F$297="km total",$G242,IF(F$297="km urban",$H242,IF(F$297="km suburban",$I242,IF(F$297="km rural",$J242,IF(F$297="km ducted",$K242,IF(F$297="km direct bury",$L242,0)))))),0)</f>
        <v>270</v>
      </c>
      <c r="G302" s="283">
        <f ca="1">ROUNDUP('3.Network design parameters'!G$141*IF(G$297="km total",$G242,IF(G$297="km urban",$H242,IF(G$297="km suburban",$I242,IF(G$297="km rural",$J242,IF(G$297="km ducted",$K242,IF(G$297="km direct bury",$L242,0)))))),0)</f>
        <v>135</v>
      </c>
      <c r="H302" s="283">
        <f ca="1">ROUNDUP('3.Network design parameters'!H$141*IF(H$297="km total",$G242,IF(H$297="km urban",$H242,IF(H$297="km suburban",$I242,IF(H$297="km rural",$J242,IF(H$297="km ducted",$K242,IF(H$297="km direct bury",$L242,0)))))),0)</f>
        <v>1485</v>
      </c>
      <c r="I302" s="283">
        <f ca="1">ROUNDUP('3.Network design parameters'!I$141*IF(I$297="km total",$G242,IF(I$297="km urban",$H242,IF(I$297="km suburban",$I242,IF(I$297="km rural",$J242,IF(I$297="km ducted",$K242,IF(I$297="km direct bury",$L242,0)))))),0)</f>
        <v>405</v>
      </c>
      <c r="J302" s="283">
        <f ca="1">ROUNDUP('3.Network design parameters'!J$141*IF(J$297="km total",$G242,IF(J$297="km urban",$H242,IF(J$297="km suburban",$I242,IF(J$297="km rural",$J242,IF(J$297="km ducted",$K242,IF(J$297="km direct bury",$L242,0)))))),0)</f>
        <v>0</v>
      </c>
      <c r="K302" s="283">
        <f ca="1">ROUNDUP('3.Network design parameters'!K$141*IF(K$297="km total",$G242,IF(K$297="km urban",$H242,IF(K$297="km suburban",$I242,IF(K$297="km rural",$J242,IF(K$297="km ducted",$K242,IF(K$297="km direct bury",$L242,0)))))),0)</f>
        <v>0</v>
      </c>
      <c r="L302" s="283">
        <f ca="1">ROUNDUP('3.Network design parameters'!L$141*IF(L$297="km total",$G242,IF(L$297="km urban",$H242,IF(L$297="km suburban",$I242,IF(L$297="km rural",$J242,IF(L$297="km ducted",$K242,IF(L$297="km direct bury",$L242,0)))))),0)</f>
        <v>0</v>
      </c>
      <c r="M302" s="283">
        <f ca="1">ROUNDUP('3.Network design parameters'!M$141*IF(M$297="km total",$G242,IF(M$297="km urban",$H242,IF(M$297="km suburban",$I242,IF(M$297="km rural",$J242,IF(M$297="km ducted",$K242,IF(M$297="km direct bury",$L242,0)))))),0)</f>
        <v>0</v>
      </c>
      <c r="N302" s="283">
        <f ca="1">ROUNDUP('3.Network design parameters'!N$141*IF(N$297="km total",$G242,IF(N$297="km urban",$H242,IF(N$297="km suburban",$I242,IF(N$297="km rural",$J242,IF(N$297="km ducted",$K242,IF(N$297="km direct bury",$L242,0)))))),0)</f>
        <v>945</v>
      </c>
      <c r="O302" s="283">
        <f ca="1">ROUNDUP('3.Network design parameters'!O$141*IF(O$297="km total",$G242,IF(O$297="km urban",$H242,IF(O$297="km suburban",$I242,IF(O$297="km rural",$J242,IF(O$297="km ducted",$K242,IF(O$297="km direct bury",$L242,0)))))),0)</f>
        <v>945</v>
      </c>
      <c r="P302" s="283">
        <f ca="1">ROUNDUP('3.Network design parameters'!P$141*IF(P$297="km total",$G242,IF(P$297="km urban",$H242,IF(P$297="km suburban",$I242,IF(P$297="km rural",$J242,IF(P$297="km ducted",$K242,IF(P$297="km direct bury",$L242,0)))))),0)</f>
        <v>189</v>
      </c>
      <c r="Q302" s="283">
        <f ca="1">ROUNDUP('3.Network design parameters'!Q$141*IF(Q$297="km total",$G242,IF(Q$297="km urban",$H242,IF(Q$297="km suburban",$I242,IF(Q$297="km rural",$J242,IF(Q$297="km ducted",$K242,IF(Q$297="km direct bury",$L242,0)))))),0)</f>
        <v>189</v>
      </c>
      <c r="R302" s="283">
        <f ca="1">ROUNDUP('3.Network design parameters'!R$141*IF(R$297="km total",$G242,IF(R$297="km urban",$H242,IF(R$297="km suburban",$I242,IF(R$297="km rural",$J242,IF(R$297="km ducted",$K242,IF(R$297="km direct bury",$L242,0)))))),0)</f>
        <v>189</v>
      </c>
      <c r="S302" s="283">
        <f ca="1">ROUNDUP('3.Network design parameters'!S$141*IF(S$297="km total",$G242,IF(S$297="km urban",$H242,IF(S$297="km suburban",$I242,IF(S$297="km rural",$J242,IF(S$297="km ducted",$K242,IF(S$297="km direct bury",$L242,0)))))),0)</f>
        <v>189</v>
      </c>
    </row>
    <row r="303" spans="2:19">
      <c r="C303" s="242" t="str">
        <f ca="1">'C. Masterfiles'!C55</f>
        <v>TL05</v>
      </c>
      <c r="D303" s="246" t="str">
        <f ca="1">'C. Masterfiles'!D55</f>
        <v>CORE-ICGW</v>
      </c>
      <c r="E303" s="247"/>
      <c r="F303" s="283">
        <f ca="1">ROUNDUP('3.Network design parameters'!F$142*IF(F$297="km total",$G243,IF(F$297="km urban",$H243,IF(F$297="km suburban",$I243,IF(F$297="km rural",$J243,IF(F$297="km ducted",$K243,IF(F$297="km direct bury",$L243,0)))))),0)</f>
        <v>0</v>
      </c>
      <c r="G303" s="283">
        <f ca="1">ROUNDUP('3.Network design parameters'!G$142*IF(G$297="km total",$G243,IF(G$297="km urban",$H243,IF(G$297="km suburban",$I243,IF(G$297="km rural",$J243,IF(G$297="km ducted",$K243,IF(G$297="km direct bury",$L243,0)))))),0)</f>
        <v>0</v>
      </c>
      <c r="H303" s="283">
        <f ca="1">ROUNDUP('3.Network design parameters'!H$142*IF(H$297="km total",$G243,IF(H$297="km urban",$H243,IF(H$297="km suburban",$I243,IF(H$297="km rural",$J243,IF(H$297="km ducted",$K243,IF(H$297="km direct bury",$L243,0)))))),0)</f>
        <v>0</v>
      </c>
      <c r="I303" s="283">
        <f ca="1">ROUNDUP('3.Network design parameters'!I$142*IF(I$297="km total",$G243,IF(I$297="km urban",$H243,IF(I$297="km suburban",$I243,IF(I$297="km rural",$J243,IF(I$297="km ducted",$K243,IF(I$297="km direct bury",$L243,0)))))),0)</f>
        <v>0</v>
      </c>
      <c r="J303" s="283">
        <f ca="1">ROUNDUP('3.Network design parameters'!J$142*IF(J$297="km total",$G243,IF(J$297="km urban",$H243,IF(J$297="km suburban",$I243,IF(J$297="km rural",$J243,IF(J$297="km ducted",$K243,IF(J$297="km direct bury",$L243,0)))))),0)</f>
        <v>0</v>
      </c>
      <c r="K303" s="283">
        <f ca="1">ROUNDUP('3.Network design parameters'!K$142*IF(K$297="km total",$G243,IF(K$297="km urban",$H243,IF(K$297="km suburban",$I243,IF(K$297="km rural",$J243,IF(K$297="km ducted",$K243,IF(K$297="km direct bury",$L243,0)))))),0)</f>
        <v>0</v>
      </c>
      <c r="L303" s="283">
        <f ca="1">ROUNDUP('3.Network design parameters'!L$142*IF(L$297="km total",$G243,IF(L$297="km urban",$H243,IF(L$297="km suburban",$I243,IF(L$297="km rural",$J243,IF(L$297="km ducted",$K243,IF(L$297="km direct bury",$L243,0)))))),0)</f>
        <v>0</v>
      </c>
      <c r="M303" s="283">
        <f ca="1">ROUNDUP('3.Network design parameters'!M$142*IF(M$297="km total",$G243,IF(M$297="km urban",$H243,IF(M$297="km suburban",$I243,IF(M$297="km rural",$J243,IF(M$297="km ducted",$K243,IF(M$297="km direct bury",$L243,0)))))),0)</f>
        <v>0</v>
      </c>
      <c r="N303" s="283">
        <f ca="1">ROUNDUP('3.Network design parameters'!N$142*IF(N$297="km total",$G243,IF(N$297="km urban",$H243,IF(N$297="km suburban",$I243,IF(N$297="km rural",$J243,IF(N$297="km ducted",$K243,IF(N$297="km direct bury",$L243,0)))))),0)</f>
        <v>0</v>
      </c>
      <c r="O303" s="283">
        <f ca="1">ROUNDUP('3.Network design parameters'!O$142*IF(O$297="km total",$G243,IF(O$297="km urban",$H243,IF(O$297="km suburban",$I243,IF(O$297="km rural",$J243,IF(O$297="km ducted",$K243,IF(O$297="km direct bury",$L243,0)))))),0)</f>
        <v>0</v>
      </c>
      <c r="P303" s="283">
        <f ca="1">ROUNDUP('3.Network design parameters'!P$142*IF(P$297="km total",$G243,IF(P$297="km urban",$H243,IF(P$297="km suburban",$I243,IF(P$297="km rural",$J243,IF(P$297="km ducted",$K243,IF(P$297="km direct bury",$L243,0)))))),0)</f>
        <v>0</v>
      </c>
      <c r="Q303" s="283">
        <f ca="1">ROUNDUP('3.Network design parameters'!Q$142*IF(Q$297="km total",$G243,IF(Q$297="km urban",$H243,IF(Q$297="km suburban",$I243,IF(Q$297="km rural",$J243,IF(Q$297="km ducted",$K243,IF(Q$297="km direct bury",$L243,0)))))),0)</f>
        <v>0</v>
      </c>
      <c r="R303" s="283">
        <f ca="1">ROUNDUP('3.Network design parameters'!R$142*IF(R$297="km total",$G243,IF(R$297="km urban",$H243,IF(R$297="km suburban",$I243,IF(R$297="km rural",$J243,IF(R$297="km ducted",$K243,IF(R$297="km direct bury",$L243,0)))))),0)</f>
        <v>0</v>
      </c>
      <c r="S303" s="283">
        <f ca="1">ROUNDUP('3.Network design parameters'!S$142*IF(S$297="km total",$G243,IF(S$297="km urban",$H243,IF(S$297="km suburban",$I243,IF(S$297="km rural",$J243,IF(S$297="km ducted",$K243,IF(S$297="km direct bury",$L243,0)))))),0)</f>
        <v>0</v>
      </c>
    </row>
    <row r="304" spans="2:19">
      <c r="C304" s="242" t="str">
        <f ca="1">'C. Masterfiles'!C56</f>
        <v>TL06</v>
      </c>
      <c r="D304" s="246" t="str">
        <f ca="1">'C. Masterfiles'!D56</f>
        <v>CORE-INTGW</v>
      </c>
      <c r="E304" s="247"/>
      <c r="F304" s="283">
        <f ca="1">ROUNDUP('3.Network design parameters'!F$143*IF(F$297="km total",$G244,IF(F$297="km urban",$H244,IF(F$297="km suburban",$I244,IF(F$297="km rural",$J244,IF(F$297="km ducted",$K244,IF(F$297="km direct bury",$L244,0)))))),0)</f>
        <v>0</v>
      </c>
      <c r="G304" s="283">
        <f ca="1">ROUNDUP('3.Network design parameters'!G$143*IF(G$297="km total",$G244,IF(G$297="km urban",$H244,IF(G$297="km suburban",$I244,IF(G$297="km rural",$J244,IF(G$297="km ducted",$K244,IF(G$297="km direct bury",$L244,0)))))),0)</f>
        <v>0</v>
      </c>
      <c r="H304" s="283">
        <f ca="1">ROUNDUP('3.Network design parameters'!H$143*IF(H$297="km total",$G244,IF(H$297="km urban",$H244,IF(H$297="km suburban",$I244,IF(H$297="km rural",$J244,IF(H$297="km ducted",$K244,IF(H$297="km direct bury",$L244,0)))))),0)</f>
        <v>0</v>
      </c>
      <c r="I304" s="283">
        <f ca="1">ROUNDUP('3.Network design parameters'!I$143*IF(I$297="km total",$G244,IF(I$297="km urban",$H244,IF(I$297="km suburban",$I244,IF(I$297="km rural",$J244,IF(I$297="km ducted",$K244,IF(I$297="km direct bury",$L244,0)))))),0)</f>
        <v>0</v>
      </c>
      <c r="J304" s="283">
        <f ca="1">ROUNDUP('3.Network design parameters'!J$143*IF(J$297="km total",$G244,IF(J$297="km urban",$H244,IF(J$297="km suburban",$I244,IF(J$297="km rural",$J244,IF(J$297="km ducted",$K244,IF(J$297="km direct bury",$L244,0)))))),0)</f>
        <v>0</v>
      </c>
      <c r="K304" s="283">
        <f ca="1">ROUNDUP('3.Network design parameters'!K$143*IF(K$297="km total",$G244,IF(K$297="km urban",$H244,IF(K$297="km suburban",$I244,IF(K$297="km rural",$J244,IF(K$297="km ducted",$K244,IF(K$297="km direct bury",$L244,0)))))),0)</f>
        <v>0</v>
      </c>
      <c r="L304" s="283">
        <f ca="1">ROUNDUP('3.Network design parameters'!L$143*IF(L$297="km total",$G244,IF(L$297="km urban",$H244,IF(L$297="km suburban",$I244,IF(L$297="km rural",$J244,IF(L$297="km ducted",$K244,IF(L$297="km direct bury",$L244,0)))))),0)</f>
        <v>0</v>
      </c>
      <c r="M304" s="283">
        <f ca="1">ROUNDUP('3.Network design parameters'!M$143*IF(M$297="km total",$G244,IF(M$297="km urban",$H244,IF(M$297="km suburban",$I244,IF(M$297="km rural",$J244,IF(M$297="km ducted",$K244,IF(M$297="km direct bury",$L244,0)))))),0)</f>
        <v>0</v>
      </c>
      <c r="N304" s="283">
        <f ca="1">ROUNDUP('3.Network design parameters'!N$143*IF(N$297="km total",$G244,IF(N$297="km urban",$H244,IF(N$297="km suburban",$I244,IF(N$297="km rural",$J244,IF(N$297="km ducted",$K244,IF(N$297="km direct bury",$L244,0)))))),0)</f>
        <v>0</v>
      </c>
      <c r="O304" s="283">
        <f ca="1">ROUNDUP('3.Network design parameters'!O$143*IF(O$297="km total",$G244,IF(O$297="km urban",$H244,IF(O$297="km suburban",$I244,IF(O$297="km rural",$J244,IF(O$297="km ducted",$K244,IF(O$297="km direct bury",$L244,0)))))),0)</f>
        <v>0</v>
      </c>
      <c r="P304" s="283">
        <f ca="1">ROUNDUP('3.Network design parameters'!P$143*IF(P$297="km total",$G244,IF(P$297="km urban",$H244,IF(P$297="km suburban",$I244,IF(P$297="km rural",$J244,IF(P$297="km ducted",$K244,IF(P$297="km direct bury",$L244,0)))))),0)</f>
        <v>0</v>
      </c>
      <c r="Q304" s="283">
        <f ca="1">ROUNDUP('3.Network design parameters'!Q$143*IF(Q$297="km total",$G244,IF(Q$297="km urban",$H244,IF(Q$297="km suburban",$I244,IF(Q$297="km rural",$J244,IF(Q$297="km ducted",$K244,IF(Q$297="km direct bury",$L244,0)))))),0)</f>
        <v>0</v>
      </c>
      <c r="R304" s="283">
        <f ca="1">ROUNDUP('3.Network design parameters'!R$143*IF(R$297="km total",$G244,IF(R$297="km urban",$H244,IF(R$297="km suburban",$I244,IF(R$297="km rural",$J244,IF(R$297="km ducted",$K244,IF(R$297="km direct bury",$L244,0)))))),0)</f>
        <v>0</v>
      </c>
      <c r="S304" s="283">
        <f ca="1">ROUNDUP('3.Network design parameters'!S$143*IF(S$297="km total",$G244,IF(S$297="km urban",$H244,IF(S$297="km suburban",$I244,IF(S$297="km rural",$J244,IF(S$297="km ducted",$K244,IF(S$297="km direct bury",$L244,0)))))),0)</f>
        <v>0</v>
      </c>
    </row>
    <row r="307" spans="3:19">
      <c r="C307" s="222">
        <v>2016</v>
      </c>
    </row>
    <row r="308" spans="3:19" ht="38.25">
      <c r="C308" s="253"/>
      <c r="D308" s="156"/>
      <c r="E308" s="251" t="s">
        <v>211</v>
      </c>
      <c r="F308" s="77" t="str">
        <f t="shared" ref="F308:S308" ca="1" si="37">F296</f>
        <v>Trench - urban</v>
      </c>
      <c r="G308" s="77" t="str">
        <f t="shared" ca="1" si="37"/>
        <v>Trench - suburban</v>
      </c>
      <c r="H308" s="77" t="str">
        <f t="shared" ca="1" si="37"/>
        <v>Trench - rural</v>
      </c>
      <c r="I308" s="77" t="str">
        <f t="shared" ca="1" si="37"/>
        <v>Duct</v>
      </c>
      <c r="J308" s="77" t="str">
        <f t="shared" ca="1" si="37"/>
        <v>Cable - 12 fibre</v>
      </c>
      <c r="K308" s="77" t="str">
        <f t="shared" ca="1" si="37"/>
        <v>Cable - 24 fibre</v>
      </c>
      <c r="L308" s="77" t="str">
        <f t="shared" ca="1" si="37"/>
        <v>Cable -  48 fibre</v>
      </c>
      <c r="M308" s="77" t="str">
        <f t="shared" ca="1" si="37"/>
        <v>Cable - 64 fibre</v>
      </c>
      <c r="N308" s="77" t="str">
        <f t="shared" ca="1" si="37"/>
        <v>Cable - 96 fibre</v>
      </c>
      <c r="O308" s="77" t="str">
        <f t="shared" ca="1" si="37"/>
        <v>Cable - 192 fibre</v>
      </c>
      <c r="P308" s="77" t="str">
        <f t="shared" ca="1" si="37"/>
        <v>Fibre joint</v>
      </c>
      <c r="Q308" s="77" t="str">
        <f t="shared" ca="1" si="37"/>
        <v>Jointing box</v>
      </c>
      <c r="R308" s="77" t="str">
        <f t="shared" ca="1" si="37"/>
        <v>Manhole</v>
      </c>
      <c r="S308" s="77" t="str">
        <f t="shared" ca="1" si="37"/>
        <v>Cross connection frame</v>
      </c>
    </row>
    <row r="309" spans="3:19">
      <c r="C309" s="254"/>
      <c r="D309" s="255"/>
      <c r="E309" s="251" t="s">
        <v>54</v>
      </c>
      <c r="F309" s="250" t="str">
        <f t="shared" ref="F309:S309" ca="1" si="38">F297</f>
        <v>km urban</v>
      </c>
      <c r="G309" s="250" t="str">
        <f t="shared" ca="1" si="38"/>
        <v>km suburban</v>
      </c>
      <c r="H309" s="250" t="str">
        <f t="shared" ca="1" si="38"/>
        <v>km rural</v>
      </c>
      <c r="I309" s="250" t="str">
        <f t="shared" ca="1" si="38"/>
        <v>km ducted</v>
      </c>
      <c r="J309" s="250" t="str">
        <f t="shared" ca="1" si="38"/>
        <v>km total</v>
      </c>
      <c r="K309" s="250" t="str">
        <f t="shared" ca="1" si="38"/>
        <v>km total</v>
      </c>
      <c r="L309" s="250" t="str">
        <f t="shared" ca="1" si="38"/>
        <v>km total</v>
      </c>
      <c r="M309" s="250" t="str">
        <f t="shared" ca="1" si="38"/>
        <v>km total</v>
      </c>
      <c r="N309" s="250" t="str">
        <f t="shared" ca="1" si="38"/>
        <v>km total</v>
      </c>
      <c r="O309" s="250" t="str">
        <f t="shared" ca="1" si="38"/>
        <v>km total</v>
      </c>
      <c r="P309" s="250" t="str">
        <f t="shared" ca="1" si="38"/>
        <v>km total</v>
      </c>
      <c r="Q309" s="250" t="str">
        <f t="shared" ca="1" si="38"/>
        <v>km total</v>
      </c>
      <c r="R309" s="250" t="str">
        <f t="shared" ca="1" si="38"/>
        <v>km total</v>
      </c>
      <c r="S309" s="250" t="str">
        <f t="shared" ca="1" si="38"/>
        <v>km total</v>
      </c>
    </row>
    <row r="310" spans="3:19">
      <c r="C310" s="56" t="s">
        <v>21</v>
      </c>
      <c r="D310" s="258" t="s">
        <v>186</v>
      </c>
      <c r="E310" s="257"/>
      <c r="F310" s="250"/>
      <c r="G310" s="250"/>
      <c r="H310" s="250"/>
      <c r="I310" s="250"/>
      <c r="J310" s="250"/>
      <c r="K310" s="250"/>
      <c r="L310" s="250"/>
      <c r="M310" s="250"/>
      <c r="N310" s="250"/>
      <c r="O310" s="250"/>
      <c r="P310" s="250"/>
      <c r="Q310" s="250"/>
      <c r="R310" s="250"/>
      <c r="S310" s="250"/>
    </row>
    <row r="311" spans="3:19">
      <c r="C311" s="242" t="str">
        <f t="shared" ref="C311:D316" ca="1" si="39">C299</f>
        <v>TL01</v>
      </c>
      <c r="D311" s="549" t="str">
        <f t="shared" ca="1" si="39"/>
        <v>MSAN ring</v>
      </c>
      <c r="E311" s="550"/>
      <c r="F311" s="283">
        <f ca="1">ROUNDUP('3.Network design parameters'!F$138*IF(F$297="km total",$G248,IF(F$297="km urban",$H248,IF(F$297="km suburban",$I248,IF(F$297="km rural",$J248,IF(F$297="km ducted",$K248,IF(F$297="km direct bury",$L248,0)))))),0)</f>
        <v>2469</v>
      </c>
      <c r="G311" s="283">
        <f ca="1">ROUNDUP('3.Network design parameters'!G$138*IF(G$297="km total",$G248,IF(G$297="km urban",$H248,IF(G$297="km suburban",$I248,IF(G$297="km rural",$J248,IF(G$297="km ducted",$K248,IF(G$297="km direct bury",$L248,0)))))),0)</f>
        <v>1235</v>
      </c>
      <c r="H311" s="283">
        <f ca="1">ROUNDUP('3.Network design parameters'!H$138*IF(H$297="km total",$G248,IF(H$297="km urban",$H248,IF(H$297="km suburban",$I248,IF(H$297="km rural",$J248,IF(H$297="km ducted",$K248,IF(H$297="km direct bury",$L248,0)))))),0)</f>
        <v>9874</v>
      </c>
      <c r="I311" s="283">
        <f ca="1">ROUNDUP('3.Network design parameters'!I$138*IF(I$297="km total",$G248,IF(I$297="km urban",$H248,IF(I$297="km suburban",$I248,IF(I$297="km rural",$J248,IF(I$297="km ducted",$K248,IF(I$297="km direct bury",$L248,0)))))),0)</f>
        <v>3703</v>
      </c>
      <c r="J311" s="283">
        <f ca="1">ROUNDUP('3.Network design parameters'!J$138*IF(J$297="km total",$G248,IF(J$297="km urban",$H248,IF(J$297="km suburban",$I248,IF(J$297="km rural",$J248,IF(J$297="km ducted",$K248,IF(J$297="km direct bury",$L248,0)))))),0)</f>
        <v>6789</v>
      </c>
      <c r="K311" s="283">
        <f ca="1">ROUNDUP('3.Network design parameters'!K$138*IF(K$297="km total",$G248,IF(K$297="km urban",$H248,IF(K$297="km suburban",$I248,IF(K$297="km rural",$J248,IF(K$297="km ducted",$K248,IF(K$297="km direct bury",$L248,0)))))),0)</f>
        <v>6789</v>
      </c>
      <c r="L311" s="283">
        <f ca="1">ROUNDUP('3.Network design parameters'!L$138*IF(L$297="km total",$G248,IF(L$297="km urban",$H248,IF(L$297="km suburban",$I248,IF(L$297="km rural",$J248,IF(L$297="km ducted",$K248,IF(L$297="km direct bury",$L248,0)))))),0)</f>
        <v>0</v>
      </c>
      <c r="M311" s="283">
        <f ca="1">ROUNDUP('3.Network design parameters'!M$138*IF(M$297="km total",$G248,IF(M$297="km urban",$H248,IF(M$297="km suburban",$I248,IF(M$297="km rural",$J248,IF(M$297="km ducted",$K248,IF(M$297="km direct bury",$L248,0)))))),0)</f>
        <v>0</v>
      </c>
      <c r="N311" s="283">
        <f ca="1">ROUNDUP('3.Network design parameters'!N$138*IF(N$297="km total",$G248,IF(N$297="km urban",$H248,IF(N$297="km suburban",$I248,IF(N$297="km rural",$J248,IF(N$297="km ducted",$K248,IF(N$297="km direct bury",$L248,0)))))),0)</f>
        <v>0</v>
      </c>
      <c r="O311" s="283">
        <f ca="1">ROUNDUP('3.Network design parameters'!O$138*IF(O$297="km total",$G248,IF(O$297="km urban",$H248,IF(O$297="km suburban",$I248,IF(O$297="km rural",$J248,IF(O$297="km ducted",$K248,IF(O$297="km direct bury",$L248,0)))))),0)</f>
        <v>0</v>
      </c>
      <c r="P311" s="283">
        <f ca="1">ROUNDUP('3.Network design parameters'!P$138*IF(P$297="km total",$G248,IF(P$297="km urban",$H248,IF(P$297="km suburban",$I248,IF(P$297="km rural",$J248,IF(P$297="km ducted",$K248,IF(P$297="km direct bury",$L248,0)))))),0)</f>
        <v>2716</v>
      </c>
      <c r="Q311" s="283">
        <f ca="1">ROUNDUP('3.Network design parameters'!Q$138*IF(Q$297="km total",$G248,IF(Q$297="km urban",$H248,IF(Q$297="km suburban",$I248,IF(Q$297="km rural",$J248,IF(Q$297="km ducted",$K248,IF(Q$297="km direct bury",$L248,0)))))),0)</f>
        <v>2716</v>
      </c>
      <c r="R311" s="283">
        <f ca="1">ROUNDUP('3.Network design parameters'!R$138*IF(R$297="km total",$G248,IF(R$297="km urban",$H248,IF(R$297="km suburban",$I248,IF(R$297="km rural",$J248,IF(R$297="km ducted",$K248,IF(R$297="km direct bury",$L248,0)))))),0)</f>
        <v>2716</v>
      </c>
      <c r="S311" s="283">
        <f ca="1">ROUNDUP('3.Network design parameters'!S$138*IF(S$297="km total",$G248,IF(S$297="km urban",$H248,IF(S$297="km suburban",$I248,IF(S$297="km rural",$J248,IF(S$297="km ducted",$K248,IF(S$297="km direct bury",$L248,0)))))),0)</f>
        <v>2716</v>
      </c>
    </row>
    <row r="312" spans="3:19">
      <c r="C312" s="242" t="str">
        <f t="shared" ca="1" si="39"/>
        <v>TL02</v>
      </c>
      <c r="D312" s="549" t="str">
        <f t="shared" ca="1" si="39"/>
        <v>AGGR ring</v>
      </c>
      <c r="E312" s="550"/>
      <c r="F312" s="283">
        <f ca="1">ROUNDUP('3.Network design parameters'!F$139*IF(F$297="km total",$G249,IF(F$297="km urban",$H249,IF(F$297="km suburban",$I249,IF(F$297="km rural",$J249,IF(F$297="km ducted",$K249,IF(F$297="km direct bury",$L249,0)))))),0)</f>
        <v>826</v>
      </c>
      <c r="G312" s="283">
        <f ca="1">ROUNDUP('3.Network design parameters'!G$139*IF(G$297="km total",$G249,IF(G$297="km urban",$H249,IF(G$297="km suburban",$I249,IF(G$297="km rural",$J249,IF(G$297="km ducted",$K249,IF(G$297="km direct bury",$L249,0)))))),0)</f>
        <v>413</v>
      </c>
      <c r="H312" s="283">
        <f ca="1">ROUNDUP('3.Network design parameters'!H$139*IF(H$297="km total",$G249,IF(H$297="km urban",$H249,IF(H$297="km suburban",$I249,IF(H$297="km rural",$J249,IF(H$297="km ducted",$K249,IF(H$297="km direct bury",$L249,0)))))),0)</f>
        <v>5781</v>
      </c>
      <c r="I312" s="283">
        <f ca="1">ROUNDUP('3.Network design parameters'!I$139*IF(I$297="km total",$G249,IF(I$297="km urban",$H249,IF(I$297="km suburban",$I249,IF(I$297="km rural",$J249,IF(I$297="km ducted",$K249,IF(I$297="km direct bury",$L249,0)))))),0)</f>
        <v>1239</v>
      </c>
      <c r="J312" s="283">
        <f ca="1">ROUNDUP('3.Network design parameters'!J$139*IF(J$297="km total",$G249,IF(J$297="km urban",$H249,IF(J$297="km suburban",$I249,IF(J$297="km rural",$J249,IF(J$297="km ducted",$K249,IF(J$297="km direct bury",$L249,0)))))),0)</f>
        <v>0</v>
      </c>
      <c r="K312" s="283">
        <f ca="1">ROUNDUP('3.Network design parameters'!K$139*IF(K$297="km total",$G249,IF(K$297="km urban",$H249,IF(K$297="km suburban",$I249,IF(K$297="km rural",$J249,IF(K$297="km ducted",$K249,IF(K$297="km direct bury",$L249,0)))))),0)</f>
        <v>1755</v>
      </c>
      <c r="L312" s="283">
        <f ca="1">ROUNDUP('3.Network design parameters'!L$139*IF(L$297="km total",$G249,IF(L$297="km urban",$H249,IF(L$297="km suburban",$I249,IF(L$297="km rural",$J249,IF(L$297="km ducted",$K249,IF(L$297="km direct bury",$L249,0)))))),0)</f>
        <v>3510</v>
      </c>
      <c r="M312" s="283">
        <f ca="1">ROUNDUP('3.Network design parameters'!M$139*IF(M$297="km total",$G249,IF(M$297="km urban",$H249,IF(M$297="km suburban",$I249,IF(M$297="km rural",$J249,IF(M$297="km ducted",$K249,IF(M$297="km direct bury",$L249,0)))))),0)</f>
        <v>1755</v>
      </c>
      <c r="N312" s="283">
        <f ca="1">ROUNDUP('3.Network design parameters'!N$139*IF(N$297="km total",$G249,IF(N$297="km urban",$H249,IF(N$297="km suburban",$I249,IF(N$297="km rural",$J249,IF(N$297="km ducted",$K249,IF(N$297="km direct bury",$L249,0)))))),0)</f>
        <v>0</v>
      </c>
      <c r="O312" s="283">
        <f ca="1">ROUNDUP('3.Network design parameters'!O$139*IF(O$297="km total",$G249,IF(O$297="km urban",$H249,IF(O$297="km suburban",$I249,IF(O$297="km rural",$J249,IF(O$297="km ducted",$K249,IF(O$297="km direct bury",$L249,0)))))),0)</f>
        <v>0</v>
      </c>
      <c r="P312" s="283">
        <f ca="1">ROUNDUP('3.Network design parameters'!P$139*IF(P$297="km total",$G249,IF(P$297="km urban",$H249,IF(P$297="km suburban",$I249,IF(P$297="km rural",$J249,IF(P$297="km ducted",$K249,IF(P$297="km direct bury",$L249,0)))))),0)</f>
        <v>702</v>
      </c>
      <c r="Q312" s="283">
        <f ca="1">ROUNDUP('3.Network design parameters'!Q$139*IF(Q$297="km total",$G249,IF(Q$297="km urban",$H249,IF(Q$297="km suburban",$I249,IF(Q$297="km rural",$J249,IF(Q$297="km ducted",$K249,IF(Q$297="km direct bury",$L249,0)))))),0)</f>
        <v>702</v>
      </c>
      <c r="R312" s="283">
        <f ca="1">ROUNDUP('3.Network design parameters'!R$139*IF(R$297="km total",$G249,IF(R$297="km urban",$H249,IF(R$297="km suburban",$I249,IF(R$297="km rural",$J249,IF(R$297="km ducted",$K249,IF(R$297="km direct bury",$L249,0)))))),0)</f>
        <v>702</v>
      </c>
      <c r="S312" s="283">
        <f ca="1">ROUNDUP('3.Network design parameters'!S$139*IF(S$297="km total",$G249,IF(S$297="km urban",$H249,IF(S$297="km suburban",$I249,IF(S$297="km rural",$J249,IF(S$297="km ducted",$K249,IF(S$297="km direct bury",$L249,0)))))),0)</f>
        <v>702</v>
      </c>
    </row>
    <row r="313" spans="3:19">
      <c r="C313" s="242" t="str">
        <f t="shared" ca="1" si="39"/>
        <v>TL03</v>
      </c>
      <c r="D313" s="549" t="str">
        <f t="shared" ca="1" si="39"/>
        <v>EDGE ring</v>
      </c>
      <c r="E313" s="550"/>
      <c r="F313" s="283">
        <f ca="1">ROUNDUP('3.Network design parameters'!F$140*IF(F$297="km total",$G250,IF(F$297="km urban",$H250,IF(F$297="km suburban",$I250,IF(F$297="km rural",$J250,IF(F$297="km ducted",$K250,IF(F$297="km direct bury",$L250,0)))))),0)</f>
        <v>276</v>
      </c>
      <c r="G313" s="283">
        <f ca="1">ROUNDUP('3.Network design parameters'!G$140*IF(G$297="km total",$G250,IF(G$297="km urban",$H250,IF(G$297="km suburban",$I250,IF(G$297="km rural",$J250,IF(G$297="km ducted",$K250,IF(G$297="km direct bury",$L250,0)))))),0)</f>
        <v>138</v>
      </c>
      <c r="H313" s="283">
        <f ca="1">ROUNDUP('3.Network design parameters'!H$140*IF(H$297="km total",$G250,IF(H$297="km urban",$H250,IF(H$297="km suburban",$I250,IF(H$297="km rural",$J250,IF(H$297="km ducted",$K250,IF(H$297="km direct bury",$L250,0)))))),0)</f>
        <v>1927</v>
      </c>
      <c r="I313" s="283">
        <f ca="1">ROUNDUP('3.Network design parameters'!I$140*IF(I$297="km total",$G250,IF(I$297="km urban",$H250,IF(I$297="km suburban",$I250,IF(I$297="km rural",$J250,IF(I$297="km ducted",$K250,IF(I$297="km direct bury",$L250,0)))))),0)</f>
        <v>413</v>
      </c>
      <c r="J313" s="283">
        <f ca="1">ROUNDUP('3.Network design parameters'!J$140*IF(J$297="km total",$G250,IF(J$297="km urban",$H250,IF(J$297="km suburban",$I250,IF(J$297="km rural",$J250,IF(J$297="km ducted",$K250,IF(J$297="km direct bury",$L250,0)))))),0)</f>
        <v>0</v>
      </c>
      <c r="K313" s="283">
        <f ca="1">ROUNDUP('3.Network design parameters'!K$140*IF(K$297="km total",$G250,IF(K$297="km urban",$H250,IF(K$297="km suburban",$I250,IF(K$297="km rural",$J250,IF(K$297="km ducted",$K250,IF(K$297="km direct bury",$L250,0)))))),0)</f>
        <v>0</v>
      </c>
      <c r="L313" s="283">
        <f ca="1">ROUNDUP('3.Network design parameters'!L$140*IF(L$297="km total",$G250,IF(L$297="km urban",$H250,IF(L$297="km suburban",$I250,IF(L$297="km rural",$J250,IF(L$297="km ducted",$K250,IF(L$297="km direct bury",$L250,0)))))),0)</f>
        <v>585</v>
      </c>
      <c r="M313" s="283">
        <f ca="1">ROUNDUP('3.Network design parameters'!M$140*IF(M$297="km total",$G250,IF(M$297="km urban",$H250,IF(M$297="km suburban",$I250,IF(M$297="km rural",$J250,IF(M$297="km ducted",$K250,IF(M$297="km direct bury",$L250,0)))))),0)</f>
        <v>1170</v>
      </c>
      <c r="N313" s="283">
        <f ca="1">ROUNDUP('3.Network design parameters'!N$140*IF(N$297="km total",$G250,IF(N$297="km urban",$H250,IF(N$297="km suburban",$I250,IF(N$297="km rural",$J250,IF(N$297="km ducted",$K250,IF(N$297="km direct bury",$L250,0)))))),0)</f>
        <v>585</v>
      </c>
      <c r="O313" s="283">
        <f ca="1">ROUNDUP('3.Network design parameters'!O$140*IF(O$297="km total",$G250,IF(O$297="km urban",$H250,IF(O$297="km suburban",$I250,IF(O$297="km rural",$J250,IF(O$297="km ducted",$K250,IF(O$297="km direct bury",$L250,0)))))),0)</f>
        <v>0</v>
      </c>
      <c r="P313" s="283">
        <f ca="1">ROUNDUP('3.Network design parameters'!P$140*IF(P$297="km total",$G250,IF(P$297="km urban",$H250,IF(P$297="km suburban",$I250,IF(P$297="km rural",$J250,IF(P$297="km ducted",$K250,IF(P$297="km direct bury",$L250,0)))))),0)</f>
        <v>234</v>
      </c>
      <c r="Q313" s="283">
        <f ca="1">ROUNDUP('3.Network design parameters'!Q$140*IF(Q$297="km total",$G250,IF(Q$297="km urban",$H250,IF(Q$297="km suburban",$I250,IF(Q$297="km rural",$J250,IF(Q$297="km ducted",$K250,IF(Q$297="km direct bury",$L250,0)))))),0)</f>
        <v>234</v>
      </c>
      <c r="R313" s="283">
        <f ca="1">ROUNDUP('3.Network design parameters'!R$140*IF(R$297="km total",$G250,IF(R$297="km urban",$H250,IF(R$297="km suburban",$I250,IF(R$297="km rural",$J250,IF(R$297="km ducted",$K250,IF(R$297="km direct bury",$L250,0)))))),0)</f>
        <v>234</v>
      </c>
      <c r="S313" s="283">
        <f ca="1">ROUNDUP('3.Network design parameters'!S$140*IF(S$297="km total",$G250,IF(S$297="km urban",$H250,IF(S$297="km suburban",$I250,IF(S$297="km rural",$J250,IF(S$297="km ducted",$K250,IF(S$297="km direct bury",$L250,0)))))),0)</f>
        <v>234</v>
      </c>
    </row>
    <row r="314" spans="3:19">
      <c r="C314" s="242" t="str">
        <f t="shared" ca="1" si="39"/>
        <v>TL04</v>
      </c>
      <c r="D314" s="549" t="str">
        <f t="shared" ca="1" si="39"/>
        <v>CORE ring</v>
      </c>
      <c r="E314" s="550"/>
      <c r="F314" s="283">
        <f ca="1">ROUNDUP('3.Network design parameters'!F$141*IF(F$297="km total",$G251,IF(F$297="km urban",$H251,IF(F$297="km suburban",$I251,IF(F$297="km rural",$J251,IF(F$297="km ducted",$K251,IF(F$297="km direct bury",$L251,0)))))),0)</f>
        <v>279</v>
      </c>
      <c r="G314" s="283">
        <f ca="1">ROUNDUP('3.Network design parameters'!G$141*IF(G$297="km total",$G251,IF(G$297="km urban",$H251,IF(G$297="km suburban",$I251,IF(G$297="km rural",$J251,IF(G$297="km ducted",$K251,IF(G$297="km direct bury",$L251,0)))))),0)</f>
        <v>140</v>
      </c>
      <c r="H314" s="283">
        <f ca="1">ROUNDUP('3.Network design parameters'!H$141*IF(H$297="km total",$G251,IF(H$297="km urban",$H251,IF(H$297="km suburban",$I251,IF(H$297="km rural",$J251,IF(H$297="km ducted",$K251,IF(H$297="km direct bury",$L251,0)))))),0)</f>
        <v>1533</v>
      </c>
      <c r="I314" s="283">
        <f ca="1">ROUNDUP('3.Network design parameters'!I$141*IF(I$297="km total",$G251,IF(I$297="km urban",$H251,IF(I$297="km suburban",$I251,IF(I$297="km rural",$J251,IF(I$297="km ducted",$K251,IF(I$297="km direct bury",$L251,0)))))),0)</f>
        <v>419</v>
      </c>
      <c r="J314" s="283">
        <f ca="1">ROUNDUP('3.Network design parameters'!J$141*IF(J$297="km total",$G251,IF(J$297="km urban",$H251,IF(J$297="km suburban",$I251,IF(J$297="km rural",$J251,IF(J$297="km ducted",$K251,IF(J$297="km direct bury",$L251,0)))))),0)</f>
        <v>0</v>
      </c>
      <c r="K314" s="283">
        <f ca="1">ROUNDUP('3.Network design parameters'!K$141*IF(K$297="km total",$G251,IF(K$297="km urban",$H251,IF(K$297="km suburban",$I251,IF(K$297="km rural",$J251,IF(K$297="km ducted",$K251,IF(K$297="km direct bury",$L251,0)))))),0)</f>
        <v>0</v>
      </c>
      <c r="L314" s="283">
        <f ca="1">ROUNDUP('3.Network design parameters'!L$141*IF(L$297="km total",$G251,IF(L$297="km urban",$H251,IF(L$297="km suburban",$I251,IF(L$297="km rural",$J251,IF(L$297="km ducted",$K251,IF(L$297="km direct bury",$L251,0)))))),0)</f>
        <v>0</v>
      </c>
      <c r="M314" s="283">
        <f ca="1">ROUNDUP('3.Network design parameters'!M$141*IF(M$297="km total",$G251,IF(M$297="km urban",$H251,IF(M$297="km suburban",$I251,IF(M$297="km rural",$J251,IF(M$297="km ducted",$K251,IF(M$297="km direct bury",$L251,0)))))),0)</f>
        <v>0</v>
      </c>
      <c r="N314" s="283">
        <f ca="1">ROUNDUP('3.Network design parameters'!N$141*IF(N$297="km total",$G251,IF(N$297="km urban",$H251,IF(N$297="km suburban",$I251,IF(N$297="km rural",$J251,IF(N$297="km ducted",$K251,IF(N$297="km direct bury",$L251,0)))))),0)</f>
        <v>976</v>
      </c>
      <c r="O314" s="283">
        <f ca="1">ROUNDUP('3.Network design parameters'!O$141*IF(O$297="km total",$G251,IF(O$297="km urban",$H251,IF(O$297="km suburban",$I251,IF(O$297="km rural",$J251,IF(O$297="km ducted",$K251,IF(O$297="km direct bury",$L251,0)))))),0)</f>
        <v>976</v>
      </c>
      <c r="P314" s="283">
        <f ca="1">ROUNDUP('3.Network design parameters'!P$141*IF(P$297="km total",$G251,IF(P$297="km urban",$H251,IF(P$297="km suburban",$I251,IF(P$297="km rural",$J251,IF(P$297="km ducted",$K251,IF(P$297="km direct bury",$L251,0)))))),0)</f>
        <v>196</v>
      </c>
      <c r="Q314" s="283">
        <f ca="1">ROUNDUP('3.Network design parameters'!Q$141*IF(Q$297="km total",$G251,IF(Q$297="km urban",$H251,IF(Q$297="km suburban",$I251,IF(Q$297="km rural",$J251,IF(Q$297="km ducted",$K251,IF(Q$297="km direct bury",$L251,0)))))),0)</f>
        <v>196</v>
      </c>
      <c r="R314" s="283">
        <f ca="1">ROUNDUP('3.Network design parameters'!R$141*IF(R$297="km total",$G251,IF(R$297="km urban",$H251,IF(R$297="km suburban",$I251,IF(R$297="km rural",$J251,IF(R$297="km ducted",$K251,IF(R$297="km direct bury",$L251,0)))))),0)</f>
        <v>196</v>
      </c>
      <c r="S314" s="283">
        <f ca="1">ROUNDUP('3.Network design parameters'!S$141*IF(S$297="km total",$G251,IF(S$297="km urban",$H251,IF(S$297="km suburban",$I251,IF(S$297="km rural",$J251,IF(S$297="km ducted",$K251,IF(S$297="km direct bury",$L251,0)))))),0)</f>
        <v>196</v>
      </c>
    </row>
    <row r="315" spans="3:19">
      <c r="C315" s="242" t="str">
        <f t="shared" ca="1" si="39"/>
        <v>TL05</v>
      </c>
      <c r="D315" s="549" t="str">
        <f t="shared" ca="1" si="39"/>
        <v>CORE-ICGW</v>
      </c>
      <c r="E315" s="550"/>
      <c r="F315" s="283">
        <f ca="1">ROUNDUP('3.Network design parameters'!F$142*IF(F$297="km total",$G252,IF(F$297="km urban",$H252,IF(F$297="km suburban",$I252,IF(F$297="km rural",$J252,IF(F$297="km ducted",$K252,IF(F$297="km direct bury",$L252,0)))))),0)</f>
        <v>0</v>
      </c>
      <c r="G315" s="283">
        <f ca="1">ROUNDUP('3.Network design parameters'!G$142*IF(G$297="km total",$G252,IF(G$297="km urban",$H252,IF(G$297="km suburban",$I252,IF(G$297="km rural",$J252,IF(G$297="km ducted",$K252,IF(G$297="km direct bury",$L252,0)))))),0)</f>
        <v>0</v>
      </c>
      <c r="H315" s="283">
        <f ca="1">ROUNDUP('3.Network design parameters'!H$142*IF(H$297="km total",$G252,IF(H$297="km urban",$H252,IF(H$297="km suburban",$I252,IF(H$297="km rural",$J252,IF(H$297="km ducted",$K252,IF(H$297="km direct bury",$L252,0)))))),0)</f>
        <v>0</v>
      </c>
      <c r="I315" s="283">
        <f ca="1">ROUNDUP('3.Network design parameters'!I$142*IF(I$297="km total",$G252,IF(I$297="km urban",$H252,IF(I$297="km suburban",$I252,IF(I$297="km rural",$J252,IF(I$297="km ducted",$K252,IF(I$297="km direct bury",$L252,0)))))),0)</f>
        <v>0</v>
      </c>
      <c r="J315" s="283">
        <f ca="1">ROUNDUP('3.Network design parameters'!J$142*IF(J$297="km total",$G252,IF(J$297="km urban",$H252,IF(J$297="km suburban",$I252,IF(J$297="km rural",$J252,IF(J$297="km ducted",$K252,IF(J$297="km direct bury",$L252,0)))))),0)</f>
        <v>0</v>
      </c>
      <c r="K315" s="283">
        <f ca="1">ROUNDUP('3.Network design parameters'!K$142*IF(K$297="km total",$G252,IF(K$297="km urban",$H252,IF(K$297="km suburban",$I252,IF(K$297="km rural",$J252,IF(K$297="km ducted",$K252,IF(K$297="km direct bury",$L252,0)))))),0)</f>
        <v>0</v>
      </c>
      <c r="L315" s="283">
        <f ca="1">ROUNDUP('3.Network design parameters'!L$142*IF(L$297="km total",$G252,IF(L$297="km urban",$H252,IF(L$297="km suburban",$I252,IF(L$297="km rural",$J252,IF(L$297="km ducted",$K252,IF(L$297="km direct bury",$L252,0)))))),0)</f>
        <v>0</v>
      </c>
      <c r="M315" s="283">
        <f ca="1">ROUNDUP('3.Network design parameters'!M$142*IF(M$297="km total",$G252,IF(M$297="km urban",$H252,IF(M$297="km suburban",$I252,IF(M$297="km rural",$J252,IF(M$297="km ducted",$K252,IF(M$297="km direct bury",$L252,0)))))),0)</f>
        <v>0</v>
      </c>
      <c r="N315" s="283">
        <f ca="1">ROUNDUP('3.Network design parameters'!N$142*IF(N$297="km total",$G252,IF(N$297="km urban",$H252,IF(N$297="km suburban",$I252,IF(N$297="km rural",$J252,IF(N$297="km ducted",$K252,IF(N$297="km direct bury",$L252,0)))))),0)</f>
        <v>0</v>
      </c>
      <c r="O315" s="283">
        <f ca="1">ROUNDUP('3.Network design parameters'!O$142*IF(O$297="km total",$G252,IF(O$297="km urban",$H252,IF(O$297="km suburban",$I252,IF(O$297="km rural",$J252,IF(O$297="km ducted",$K252,IF(O$297="km direct bury",$L252,0)))))),0)</f>
        <v>0</v>
      </c>
      <c r="P315" s="283">
        <f ca="1">ROUNDUP('3.Network design parameters'!P$142*IF(P$297="km total",$G252,IF(P$297="km urban",$H252,IF(P$297="km suburban",$I252,IF(P$297="km rural",$J252,IF(P$297="km ducted",$K252,IF(P$297="km direct bury",$L252,0)))))),0)</f>
        <v>0</v>
      </c>
      <c r="Q315" s="283">
        <f ca="1">ROUNDUP('3.Network design parameters'!Q$142*IF(Q$297="km total",$G252,IF(Q$297="km urban",$H252,IF(Q$297="km suburban",$I252,IF(Q$297="km rural",$J252,IF(Q$297="km ducted",$K252,IF(Q$297="km direct bury",$L252,0)))))),0)</f>
        <v>0</v>
      </c>
      <c r="R315" s="283">
        <f ca="1">ROUNDUP('3.Network design parameters'!R$142*IF(R$297="km total",$G252,IF(R$297="km urban",$H252,IF(R$297="km suburban",$I252,IF(R$297="km rural",$J252,IF(R$297="km ducted",$K252,IF(R$297="km direct bury",$L252,0)))))),0)</f>
        <v>0</v>
      </c>
      <c r="S315" s="283">
        <f ca="1">ROUNDUP('3.Network design parameters'!S$142*IF(S$297="km total",$G252,IF(S$297="km urban",$H252,IF(S$297="km suburban",$I252,IF(S$297="km rural",$J252,IF(S$297="km ducted",$K252,IF(S$297="km direct bury",$L252,0)))))),0)</f>
        <v>0</v>
      </c>
    </row>
    <row r="316" spans="3:19">
      <c r="C316" s="242" t="str">
        <f t="shared" ca="1" si="39"/>
        <v>TL06</v>
      </c>
      <c r="D316" s="549" t="str">
        <f t="shared" ca="1" si="39"/>
        <v>CORE-INTGW</v>
      </c>
      <c r="E316" s="550"/>
      <c r="F316" s="283">
        <f ca="1">ROUNDUP('3.Network design parameters'!F$143*IF(F$297="km total",$G253,IF(F$297="km urban",$H253,IF(F$297="km suburban",$I253,IF(F$297="km rural",$J253,IF(F$297="km ducted",$K253,IF(F$297="km direct bury",$L253,0)))))),0)</f>
        <v>0</v>
      </c>
      <c r="G316" s="283">
        <f ca="1">ROUNDUP('3.Network design parameters'!G$143*IF(G$297="km total",$G253,IF(G$297="km urban",$H253,IF(G$297="km suburban",$I253,IF(G$297="km rural",$J253,IF(G$297="km ducted",$K253,IF(G$297="km direct bury",$L253,0)))))),0)</f>
        <v>0</v>
      </c>
      <c r="H316" s="283">
        <f ca="1">ROUNDUP('3.Network design parameters'!H$143*IF(H$297="km total",$G253,IF(H$297="km urban",$H253,IF(H$297="km suburban",$I253,IF(H$297="km rural",$J253,IF(H$297="km ducted",$K253,IF(H$297="km direct bury",$L253,0)))))),0)</f>
        <v>0</v>
      </c>
      <c r="I316" s="283">
        <f ca="1">ROUNDUP('3.Network design parameters'!I$143*IF(I$297="km total",$G253,IF(I$297="km urban",$H253,IF(I$297="km suburban",$I253,IF(I$297="km rural",$J253,IF(I$297="km ducted",$K253,IF(I$297="km direct bury",$L253,0)))))),0)</f>
        <v>0</v>
      </c>
      <c r="J316" s="283">
        <f ca="1">ROUNDUP('3.Network design parameters'!J$143*IF(J$297="km total",$G253,IF(J$297="km urban",$H253,IF(J$297="km suburban",$I253,IF(J$297="km rural",$J253,IF(J$297="km ducted",$K253,IF(J$297="km direct bury",$L253,0)))))),0)</f>
        <v>0</v>
      </c>
      <c r="K316" s="283">
        <f ca="1">ROUNDUP('3.Network design parameters'!K$143*IF(K$297="km total",$G253,IF(K$297="km urban",$H253,IF(K$297="km suburban",$I253,IF(K$297="km rural",$J253,IF(K$297="km ducted",$K253,IF(K$297="km direct bury",$L253,0)))))),0)</f>
        <v>0</v>
      </c>
      <c r="L316" s="283">
        <f ca="1">ROUNDUP('3.Network design parameters'!L$143*IF(L$297="km total",$G253,IF(L$297="km urban",$H253,IF(L$297="km suburban",$I253,IF(L$297="km rural",$J253,IF(L$297="km ducted",$K253,IF(L$297="km direct bury",$L253,0)))))),0)</f>
        <v>0</v>
      </c>
      <c r="M316" s="283">
        <f ca="1">ROUNDUP('3.Network design parameters'!M$143*IF(M$297="km total",$G253,IF(M$297="km urban",$H253,IF(M$297="km suburban",$I253,IF(M$297="km rural",$J253,IF(M$297="km ducted",$K253,IF(M$297="km direct bury",$L253,0)))))),0)</f>
        <v>0</v>
      </c>
      <c r="N316" s="283">
        <f ca="1">ROUNDUP('3.Network design parameters'!N$143*IF(N$297="km total",$G253,IF(N$297="km urban",$H253,IF(N$297="km suburban",$I253,IF(N$297="km rural",$J253,IF(N$297="km ducted",$K253,IF(N$297="km direct bury",$L253,0)))))),0)</f>
        <v>0</v>
      </c>
      <c r="O316" s="283">
        <f ca="1">ROUNDUP('3.Network design parameters'!O$143*IF(O$297="km total",$G253,IF(O$297="km urban",$H253,IF(O$297="km suburban",$I253,IF(O$297="km rural",$J253,IF(O$297="km ducted",$K253,IF(O$297="km direct bury",$L253,0)))))),0)</f>
        <v>0</v>
      </c>
      <c r="P316" s="283">
        <f ca="1">ROUNDUP('3.Network design parameters'!P$143*IF(P$297="km total",$G253,IF(P$297="km urban",$H253,IF(P$297="km suburban",$I253,IF(P$297="km rural",$J253,IF(P$297="km ducted",$K253,IF(P$297="km direct bury",$L253,0)))))),0)</f>
        <v>0</v>
      </c>
      <c r="Q316" s="283">
        <f ca="1">ROUNDUP('3.Network design parameters'!Q$143*IF(Q$297="km total",$G253,IF(Q$297="km urban",$H253,IF(Q$297="km suburban",$I253,IF(Q$297="km rural",$J253,IF(Q$297="km ducted",$K253,IF(Q$297="km direct bury",$L253,0)))))),0)</f>
        <v>0</v>
      </c>
      <c r="R316" s="283">
        <f ca="1">ROUNDUP('3.Network design parameters'!R$143*IF(R$297="km total",$G253,IF(R$297="km urban",$H253,IF(R$297="km suburban",$I253,IF(R$297="km rural",$J253,IF(R$297="km ducted",$K253,IF(R$297="km direct bury",$L253,0)))))),0)</f>
        <v>0</v>
      </c>
      <c r="S316" s="283">
        <f ca="1">ROUNDUP('3.Network design parameters'!S$143*IF(S$297="km total",$G253,IF(S$297="km urban",$H253,IF(S$297="km suburban",$I253,IF(S$297="km rural",$J253,IF(S$297="km ducted",$K253,IF(S$297="km direct bury",$L253,0)))))),0)</f>
        <v>0</v>
      </c>
    </row>
    <row r="319" spans="3:19">
      <c r="C319" s="222">
        <v>2017</v>
      </c>
    </row>
    <row r="320" spans="3:19" ht="38.25">
      <c r="C320" s="253"/>
      <c r="D320" s="156"/>
      <c r="E320" s="251" t="s">
        <v>211</v>
      </c>
      <c r="F320" s="77" t="str">
        <f t="shared" ref="F320:S320" ca="1" si="40">F308</f>
        <v>Trench - urban</v>
      </c>
      <c r="G320" s="77" t="str">
        <f t="shared" ca="1" si="40"/>
        <v>Trench - suburban</v>
      </c>
      <c r="H320" s="77" t="str">
        <f t="shared" ca="1" si="40"/>
        <v>Trench - rural</v>
      </c>
      <c r="I320" s="77" t="str">
        <f t="shared" ca="1" si="40"/>
        <v>Duct</v>
      </c>
      <c r="J320" s="77" t="str">
        <f t="shared" ca="1" si="40"/>
        <v>Cable - 12 fibre</v>
      </c>
      <c r="K320" s="77" t="str">
        <f t="shared" ca="1" si="40"/>
        <v>Cable - 24 fibre</v>
      </c>
      <c r="L320" s="77" t="str">
        <f t="shared" ca="1" si="40"/>
        <v>Cable -  48 fibre</v>
      </c>
      <c r="M320" s="77" t="str">
        <f t="shared" ca="1" si="40"/>
        <v>Cable - 64 fibre</v>
      </c>
      <c r="N320" s="77" t="str">
        <f t="shared" ca="1" si="40"/>
        <v>Cable - 96 fibre</v>
      </c>
      <c r="O320" s="77" t="str">
        <f t="shared" ca="1" si="40"/>
        <v>Cable - 192 fibre</v>
      </c>
      <c r="P320" s="77" t="str">
        <f t="shared" ca="1" si="40"/>
        <v>Fibre joint</v>
      </c>
      <c r="Q320" s="77" t="str">
        <f t="shared" ca="1" si="40"/>
        <v>Jointing box</v>
      </c>
      <c r="R320" s="77" t="str">
        <f t="shared" ca="1" si="40"/>
        <v>Manhole</v>
      </c>
      <c r="S320" s="77" t="str">
        <f t="shared" ca="1" si="40"/>
        <v>Cross connection frame</v>
      </c>
    </row>
    <row r="321" spans="3:19">
      <c r="C321" s="254"/>
      <c r="D321" s="255"/>
      <c r="E321" s="251" t="s">
        <v>54</v>
      </c>
      <c r="F321" s="250" t="str">
        <f t="shared" ref="F321:S321" ca="1" si="41">F309</f>
        <v>km urban</v>
      </c>
      <c r="G321" s="250" t="str">
        <f t="shared" ca="1" si="41"/>
        <v>km suburban</v>
      </c>
      <c r="H321" s="250" t="str">
        <f t="shared" ca="1" si="41"/>
        <v>km rural</v>
      </c>
      <c r="I321" s="250" t="str">
        <f t="shared" ca="1" si="41"/>
        <v>km ducted</v>
      </c>
      <c r="J321" s="250" t="str">
        <f t="shared" ca="1" si="41"/>
        <v>km total</v>
      </c>
      <c r="K321" s="250" t="str">
        <f t="shared" ca="1" si="41"/>
        <v>km total</v>
      </c>
      <c r="L321" s="250" t="str">
        <f t="shared" ca="1" si="41"/>
        <v>km total</v>
      </c>
      <c r="M321" s="250" t="str">
        <f t="shared" ca="1" si="41"/>
        <v>km total</v>
      </c>
      <c r="N321" s="250" t="str">
        <f t="shared" ca="1" si="41"/>
        <v>km total</v>
      </c>
      <c r="O321" s="250" t="str">
        <f t="shared" ca="1" si="41"/>
        <v>km total</v>
      </c>
      <c r="P321" s="250" t="str">
        <f t="shared" ca="1" si="41"/>
        <v>km total</v>
      </c>
      <c r="Q321" s="250" t="str">
        <f t="shared" ca="1" si="41"/>
        <v>km total</v>
      </c>
      <c r="R321" s="250" t="str">
        <f t="shared" ca="1" si="41"/>
        <v>km total</v>
      </c>
      <c r="S321" s="250" t="str">
        <f t="shared" ca="1" si="41"/>
        <v>km total</v>
      </c>
    </row>
    <row r="322" spans="3:19">
      <c r="C322" s="56" t="s">
        <v>21</v>
      </c>
      <c r="D322" s="258" t="s">
        <v>186</v>
      </c>
      <c r="E322" s="257"/>
      <c r="F322" s="250"/>
      <c r="G322" s="250"/>
      <c r="H322" s="250"/>
      <c r="I322" s="250"/>
      <c r="J322" s="250"/>
      <c r="K322" s="250"/>
      <c r="L322" s="250"/>
      <c r="M322" s="250"/>
      <c r="N322" s="250"/>
      <c r="O322" s="250"/>
      <c r="P322" s="250"/>
      <c r="Q322" s="250"/>
      <c r="R322" s="250"/>
      <c r="S322" s="250"/>
    </row>
    <row r="323" spans="3:19">
      <c r="C323" s="242" t="str">
        <f t="shared" ref="C323:D328" ca="1" si="42">C311</f>
        <v>TL01</v>
      </c>
      <c r="D323" s="549" t="str">
        <f t="shared" ca="1" si="42"/>
        <v>MSAN ring</v>
      </c>
      <c r="E323" s="550"/>
      <c r="F323" s="283">
        <f ca="1">ROUNDUP('3.Network design parameters'!F$138*IF(F$297="km total",$G257,IF(F$297="km urban",$H257,IF(F$297="km suburban",$I257,IF(F$297="km rural",$J257,IF(F$297="km ducted",$K257,IF(F$297="km direct bury",$L257,0)))))),0)</f>
        <v>2549</v>
      </c>
      <c r="G323" s="283">
        <f ca="1">ROUNDUP('3.Network design parameters'!G$138*IF(G$297="km total",$G257,IF(G$297="km urban",$H257,IF(G$297="km suburban",$I257,IF(G$297="km rural",$J257,IF(G$297="km ducted",$K257,IF(G$297="km direct bury",$L257,0)))))),0)</f>
        <v>1275</v>
      </c>
      <c r="H323" s="283">
        <f ca="1">ROUNDUP('3.Network design parameters'!H$138*IF(H$297="km total",$G257,IF(H$297="km urban",$H257,IF(H$297="km suburban",$I257,IF(H$297="km rural",$J257,IF(H$297="km ducted",$K257,IF(H$297="km direct bury",$L257,0)))))),0)</f>
        <v>10193</v>
      </c>
      <c r="I323" s="283">
        <f ca="1">ROUNDUP('3.Network design parameters'!I$138*IF(I$297="km total",$G257,IF(I$297="km urban",$H257,IF(I$297="km suburban",$I257,IF(I$297="km rural",$J257,IF(I$297="km ducted",$K257,IF(I$297="km direct bury",$L257,0)))))),0)</f>
        <v>3823</v>
      </c>
      <c r="J323" s="283">
        <f ca="1">ROUNDUP('3.Network design parameters'!J$138*IF(J$297="km total",$G257,IF(J$297="km urban",$H257,IF(J$297="km suburban",$I257,IF(J$297="km rural",$J257,IF(J$297="km ducted",$K257,IF(J$297="km direct bury",$L257,0)))))),0)</f>
        <v>7008</v>
      </c>
      <c r="K323" s="283">
        <f ca="1">ROUNDUP('3.Network design parameters'!K$138*IF(K$297="km total",$G257,IF(K$297="km urban",$H257,IF(K$297="km suburban",$I257,IF(K$297="km rural",$J257,IF(K$297="km ducted",$K257,IF(K$297="km direct bury",$L257,0)))))),0)</f>
        <v>7008</v>
      </c>
      <c r="L323" s="283">
        <f ca="1">ROUNDUP('3.Network design parameters'!L$138*IF(L$297="km total",$G257,IF(L$297="km urban",$H257,IF(L$297="km suburban",$I257,IF(L$297="km rural",$J257,IF(L$297="km ducted",$K257,IF(L$297="km direct bury",$L257,0)))))),0)</f>
        <v>0</v>
      </c>
      <c r="M323" s="283">
        <f ca="1">ROUNDUP('3.Network design parameters'!M$138*IF(M$297="km total",$G257,IF(M$297="km urban",$H257,IF(M$297="km suburban",$I257,IF(M$297="km rural",$J257,IF(M$297="km ducted",$K257,IF(M$297="km direct bury",$L257,0)))))),0)</f>
        <v>0</v>
      </c>
      <c r="N323" s="283">
        <f ca="1">ROUNDUP('3.Network design parameters'!N$138*IF(N$297="km total",$G257,IF(N$297="km urban",$H257,IF(N$297="km suburban",$I257,IF(N$297="km rural",$J257,IF(N$297="km ducted",$K257,IF(N$297="km direct bury",$L257,0)))))),0)</f>
        <v>0</v>
      </c>
      <c r="O323" s="283">
        <f ca="1">ROUNDUP('3.Network design parameters'!O$138*IF(O$297="km total",$G257,IF(O$297="km urban",$H257,IF(O$297="km suburban",$I257,IF(O$297="km rural",$J257,IF(O$297="km ducted",$K257,IF(O$297="km direct bury",$L257,0)))))),0)</f>
        <v>0</v>
      </c>
      <c r="P323" s="283">
        <f ca="1">ROUNDUP('3.Network design parameters'!P$138*IF(P$297="km total",$G257,IF(P$297="km urban",$H257,IF(P$297="km suburban",$I257,IF(P$297="km rural",$J257,IF(P$297="km ducted",$K257,IF(P$297="km direct bury",$L257,0)))))),0)</f>
        <v>2803</v>
      </c>
      <c r="Q323" s="283">
        <f ca="1">ROUNDUP('3.Network design parameters'!Q$138*IF(Q$297="km total",$G257,IF(Q$297="km urban",$H257,IF(Q$297="km suburban",$I257,IF(Q$297="km rural",$J257,IF(Q$297="km ducted",$K257,IF(Q$297="km direct bury",$L257,0)))))),0)</f>
        <v>2803</v>
      </c>
      <c r="R323" s="283">
        <f ca="1">ROUNDUP('3.Network design parameters'!R$138*IF(R$297="km total",$G257,IF(R$297="km urban",$H257,IF(R$297="km suburban",$I257,IF(R$297="km rural",$J257,IF(R$297="km ducted",$K257,IF(R$297="km direct bury",$L257,0)))))),0)</f>
        <v>2803</v>
      </c>
      <c r="S323" s="283">
        <f ca="1">ROUNDUP('3.Network design parameters'!S$138*IF(S$297="km total",$G257,IF(S$297="km urban",$H257,IF(S$297="km suburban",$I257,IF(S$297="km rural",$J257,IF(S$297="km ducted",$K257,IF(S$297="km direct bury",$L257,0)))))),0)</f>
        <v>2803</v>
      </c>
    </row>
    <row r="324" spans="3:19">
      <c r="C324" s="242" t="str">
        <f t="shared" ca="1" si="42"/>
        <v>TL02</v>
      </c>
      <c r="D324" s="549" t="str">
        <f t="shared" ca="1" si="42"/>
        <v>AGGR ring</v>
      </c>
      <c r="E324" s="550"/>
      <c r="F324" s="283">
        <f ca="1">ROUNDUP('3.Network design parameters'!F$139*IF(F$297="km total",$G258,IF(F$297="km urban",$H258,IF(F$297="km suburban",$I258,IF(F$297="km rural",$J258,IF(F$297="km ducted",$K258,IF(F$297="km direct bury",$L258,0)))))),0)</f>
        <v>853</v>
      </c>
      <c r="G324" s="283">
        <f ca="1">ROUNDUP('3.Network design parameters'!G$139*IF(G$297="km total",$G258,IF(G$297="km urban",$H258,IF(G$297="km suburban",$I258,IF(G$297="km rural",$J258,IF(G$297="km ducted",$K258,IF(G$297="km direct bury",$L258,0)))))),0)</f>
        <v>427</v>
      </c>
      <c r="H324" s="283">
        <f ca="1">ROUNDUP('3.Network design parameters'!H$139*IF(H$297="km total",$G258,IF(H$297="km urban",$H258,IF(H$297="km suburban",$I258,IF(H$297="km rural",$J258,IF(H$297="km ducted",$K258,IF(H$297="km direct bury",$L258,0)))))),0)</f>
        <v>5967</v>
      </c>
      <c r="I324" s="283">
        <f ca="1">ROUNDUP('3.Network design parameters'!I$139*IF(I$297="km total",$G258,IF(I$297="km urban",$H258,IF(I$297="km suburban",$I258,IF(I$297="km rural",$J258,IF(I$297="km ducted",$K258,IF(I$297="km direct bury",$L258,0)))))),0)</f>
        <v>1279</v>
      </c>
      <c r="J324" s="283">
        <f ca="1">ROUNDUP('3.Network design parameters'!J$139*IF(J$297="km total",$G258,IF(J$297="km urban",$H258,IF(J$297="km suburban",$I258,IF(J$297="km rural",$J258,IF(J$297="km ducted",$K258,IF(J$297="km direct bury",$L258,0)))))),0)</f>
        <v>0</v>
      </c>
      <c r="K324" s="283">
        <f ca="1">ROUNDUP('3.Network design parameters'!K$139*IF(K$297="km total",$G258,IF(K$297="km urban",$H258,IF(K$297="km suburban",$I258,IF(K$297="km rural",$J258,IF(K$297="km ducted",$K258,IF(K$297="km direct bury",$L258,0)))))),0)</f>
        <v>1812</v>
      </c>
      <c r="L324" s="283">
        <f ca="1">ROUNDUP('3.Network design parameters'!L$139*IF(L$297="km total",$G258,IF(L$297="km urban",$H258,IF(L$297="km suburban",$I258,IF(L$297="km rural",$J258,IF(L$297="km ducted",$K258,IF(L$297="km direct bury",$L258,0)))))),0)</f>
        <v>3623</v>
      </c>
      <c r="M324" s="283">
        <f ca="1">ROUNDUP('3.Network design parameters'!M$139*IF(M$297="km total",$G258,IF(M$297="km urban",$H258,IF(M$297="km suburban",$I258,IF(M$297="km rural",$J258,IF(M$297="km ducted",$K258,IF(M$297="km direct bury",$L258,0)))))),0)</f>
        <v>1812</v>
      </c>
      <c r="N324" s="283">
        <f ca="1">ROUNDUP('3.Network design parameters'!N$139*IF(N$297="km total",$G258,IF(N$297="km urban",$H258,IF(N$297="km suburban",$I258,IF(N$297="km rural",$J258,IF(N$297="km ducted",$K258,IF(N$297="km direct bury",$L258,0)))))),0)</f>
        <v>0</v>
      </c>
      <c r="O324" s="283">
        <f ca="1">ROUNDUP('3.Network design parameters'!O$139*IF(O$297="km total",$G258,IF(O$297="km urban",$H258,IF(O$297="km suburban",$I258,IF(O$297="km rural",$J258,IF(O$297="km ducted",$K258,IF(O$297="km direct bury",$L258,0)))))),0)</f>
        <v>0</v>
      </c>
      <c r="P324" s="283">
        <f ca="1">ROUNDUP('3.Network design parameters'!P$139*IF(P$297="km total",$G258,IF(P$297="km urban",$H258,IF(P$297="km suburban",$I258,IF(P$297="km rural",$J258,IF(P$297="km ducted",$K258,IF(P$297="km direct bury",$L258,0)))))),0)</f>
        <v>725</v>
      </c>
      <c r="Q324" s="283">
        <f ca="1">ROUNDUP('3.Network design parameters'!Q$139*IF(Q$297="km total",$G258,IF(Q$297="km urban",$H258,IF(Q$297="km suburban",$I258,IF(Q$297="km rural",$J258,IF(Q$297="km ducted",$K258,IF(Q$297="km direct bury",$L258,0)))))),0)</f>
        <v>725</v>
      </c>
      <c r="R324" s="283">
        <f ca="1">ROUNDUP('3.Network design parameters'!R$139*IF(R$297="km total",$G258,IF(R$297="km urban",$H258,IF(R$297="km suburban",$I258,IF(R$297="km rural",$J258,IF(R$297="km ducted",$K258,IF(R$297="km direct bury",$L258,0)))))),0)</f>
        <v>725</v>
      </c>
      <c r="S324" s="283">
        <f ca="1">ROUNDUP('3.Network design parameters'!S$139*IF(S$297="km total",$G258,IF(S$297="km urban",$H258,IF(S$297="km suburban",$I258,IF(S$297="km rural",$J258,IF(S$297="km ducted",$K258,IF(S$297="km direct bury",$L258,0)))))),0)</f>
        <v>725</v>
      </c>
    </row>
    <row r="325" spans="3:19">
      <c r="C325" s="242" t="str">
        <f t="shared" ca="1" si="42"/>
        <v>TL03</v>
      </c>
      <c r="D325" s="549" t="str">
        <f t="shared" ca="1" si="42"/>
        <v>EDGE ring</v>
      </c>
      <c r="E325" s="550"/>
      <c r="F325" s="283">
        <f ca="1">ROUNDUP('3.Network design parameters'!F$140*IF(F$297="km total",$G259,IF(F$297="km urban",$H259,IF(F$297="km suburban",$I259,IF(F$297="km rural",$J259,IF(F$297="km ducted",$K259,IF(F$297="km direct bury",$L259,0)))))),0)</f>
        <v>285</v>
      </c>
      <c r="G325" s="283">
        <f ca="1">ROUNDUP('3.Network design parameters'!G$140*IF(G$297="km total",$G259,IF(G$297="km urban",$H259,IF(G$297="km suburban",$I259,IF(G$297="km rural",$J259,IF(G$297="km ducted",$K259,IF(G$297="km direct bury",$L259,0)))))),0)</f>
        <v>143</v>
      </c>
      <c r="H325" s="283">
        <f ca="1">ROUNDUP('3.Network design parameters'!H$140*IF(H$297="km total",$G259,IF(H$297="km urban",$H259,IF(H$297="km suburban",$I259,IF(H$297="km rural",$J259,IF(H$297="km ducted",$K259,IF(H$297="km direct bury",$L259,0)))))),0)</f>
        <v>1989</v>
      </c>
      <c r="I325" s="283">
        <f ca="1">ROUNDUP('3.Network design parameters'!I$140*IF(I$297="km total",$G259,IF(I$297="km urban",$H259,IF(I$297="km suburban",$I259,IF(I$297="km rural",$J259,IF(I$297="km ducted",$K259,IF(I$297="km direct bury",$L259,0)))))),0)</f>
        <v>427</v>
      </c>
      <c r="J325" s="283">
        <f ca="1">ROUNDUP('3.Network design parameters'!J$140*IF(J$297="km total",$G259,IF(J$297="km urban",$H259,IF(J$297="km suburban",$I259,IF(J$297="km rural",$J259,IF(J$297="km ducted",$K259,IF(J$297="km direct bury",$L259,0)))))),0)</f>
        <v>0</v>
      </c>
      <c r="K325" s="283">
        <f ca="1">ROUNDUP('3.Network design parameters'!K$140*IF(K$297="km total",$G259,IF(K$297="km urban",$H259,IF(K$297="km suburban",$I259,IF(K$297="km rural",$J259,IF(K$297="km ducted",$K259,IF(K$297="km direct bury",$L259,0)))))),0)</f>
        <v>0</v>
      </c>
      <c r="L325" s="283">
        <f ca="1">ROUNDUP('3.Network design parameters'!L$140*IF(L$297="km total",$G259,IF(L$297="km urban",$H259,IF(L$297="km suburban",$I259,IF(L$297="km rural",$J259,IF(L$297="km ducted",$K259,IF(L$297="km direct bury",$L259,0)))))),0)</f>
        <v>604</v>
      </c>
      <c r="M325" s="283">
        <f ca="1">ROUNDUP('3.Network design parameters'!M$140*IF(M$297="km total",$G259,IF(M$297="km urban",$H259,IF(M$297="km suburban",$I259,IF(M$297="km rural",$J259,IF(M$297="km ducted",$K259,IF(M$297="km direct bury",$L259,0)))))),0)</f>
        <v>1208</v>
      </c>
      <c r="N325" s="283">
        <f ca="1">ROUNDUP('3.Network design parameters'!N$140*IF(N$297="km total",$G259,IF(N$297="km urban",$H259,IF(N$297="km suburban",$I259,IF(N$297="km rural",$J259,IF(N$297="km ducted",$K259,IF(N$297="km direct bury",$L259,0)))))),0)</f>
        <v>604</v>
      </c>
      <c r="O325" s="283">
        <f ca="1">ROUNDUP('3.Network design parameters'!O$140*IF(O$297="km total",$G259,IF(O$297="km urban",$H259,IF(O$297="km suburban",$I259,IF(O$297="km rural",$J259,IF(O$297="km ducted",$K259,IF(O$297="km direct bury",$L259,0)))))),0)</f>
        <v>0</v>
      </c>
      <c r="P325" s="283">
        <f ca="1">ROUNDUP('3.Network design parameters'!P$140*IF(P$297="km total",$G259,IF(P$297="km urban",$H259,IF(P$297="km suburban",$I259,IF(P$297="km rural",$J259,IF(P$297="km ducted",$K259,IF(P$297="km direct bury",$L259,0)))))),0)</f>
        <v>242</v>
      </c>
      <c r="Q325" s="283">
        <f ca="1">ROUNDUP('3.Network design parameters'!Q$140*IF(Q$297="km total",$G259,IF(Q$297="km urban",$H259,IF(Q$297="km suburban",$I259,IF(Q$297="km rural",$J259,IF(Q$297="km ducted",$K259,IF(Q$297="km direct bury",$L259,0)))))),0)</f>
        <v>242</v>
      </c>
      <c r="R325" s="283">
        <f ca="1">ROUNDUP('3.Network design parameters'!R$140*IF(R$297="km total",$G259,IF(R$297="km urban",$H259,IF(R$297="km suburban",$I259,IF(R$297="km rural",$J259,IF(R$297="km ducted",$K259,IF(R$297="km direct bury",$L259,0)))))),0)</f>
        <v>242</v>
      </c>
      <c r="S325" s="283">
        <f ca="1">ROUNDUP('3.Network design parameters'!S$140*IF(S$297="km total",$G259,IF(S$297="km urban",$H259,IF(S$297="km suburban",$I259,IF(S$297="km rural",$J259,IF(S$297="km ducted",$K259,IF(S$297="km direct bury",$L259,0)))))),0)</f>
        <v>242</v>
      </c>
    </row>
    <row r="326" spans="3:19">
      <c r="C326" s="242" t="str">
        <f t="shared" ca="1" si="42"/>
        <v>TL04</v>
      </c>
      <c r="D326" s="549" t="str">
        <f t="shared" ca="1" si="42"/>
        <v>CORE ring</v>
      </c>
      <c r="E326" s="550"/>
      <c r="F326" s="283">
        <f ca="1">ROUNDUP('3.Network design parameters'!F$141*IF(F$297="km total",$G260,IF(F$297="km urban",$H260,IF(F$297="km suburban",$I260,IF(F$297="km rural",$J260,IF(F$297="km ducted",$K260,IF(F$297="km direct bury",$L260,0)))))),0)</f>
        <v>288</v>
      </c>
      <c r="G326" s="283">
        <f ca="1">ROUNDUP('3.Network design parameters'!G$141*IF(G$297="km total",$G260,IF(G$297="km urban",$H260,IF(G$297="km suburban",$I260,IF(G$297="km rural",$J260,IF(G$297="km ducted",$K260,IF(G$297="km direct bury",$L260,0)))))),0)</f>
        <v>144</v>
      </c>
      <c r="H326" s="283">
        <f ca="1">ROUNDUP('3.Network design parameters'!H$141*IF(H$297="km total",$G260,IF(H$297="km urban",$H260,IF(H$297="km suburban",$I260,IF(H$297="km rural",$J260,IF(H$297="km ducted",$K260,IF(H$297="km direct bury",$L260,0)))))),0)</f>
        <v>1583</v>
      </c>
      <c r="I326" s="283">
        <f ca="1">ROUNDUP('3.Network design parameters'!I$141*IF(I$297="km total",$G260,IF(I$297="km urban",$H260,IF(I$297="km suburban",$I260,IF(I$297="km rural",$J260,IF(I$297="km ducted",$K260,IF(I$297="km direct bury",$L260,0)))))),0)</f>
        <v>432</v>
      </c>
      <c r="J326" s="283">
        <f ca="1">ROUNDUP('3.Network design parameters'!J$141*IF(J$297="km total",$G260,IF(J$297="km urban",$H260,IF(J$297="km suburban",$I260,IF(J$297="km rural",$J260,IF(J$297="km ducted",$K260,IF(J$297="km direct bury",$L260,0)))))),0)</f>
        <v>0</v>
      </c>
      <c r="K326" s="283">
        <f ca="1">ROUNDUP('3.Network design parameters'!K$141*IF(K$297="km total",$G260,IF(K$297="km urban",$H260,IF(K$297="km suburban",$I260,IF(K$297="km rural",$J260,IF(K$297="km ducted",$K260,IF(K$297="km direct bury",$L260,0)))))),0)</f>
        <v>0</v>
      </c>
      <c r="L326" s="283">
        <f ca="1">ROUNDUP('3.Network design parameters'!L$141*IF(L$297="km total",$G260,IF(L$297="km urban",$H260,IF(L$297="km suburban",$I260,IF(L$297="km rural",$J260,IF(L$297="km ducted",$K260,IF(L$297="km direct bury",$L260,0)))))),0)</f>
        <v>0</v>
      </c>
      <c r="M326" s="283">
        <f ca="1">ROUNDUP('3.Network design parameters'!M$141*IF(M$297="km total",$G260,IF(M$297="km urban",$H260,IF(M$297="km suburban",$I260,IF(M$297="km rural",$J260,IF(M$297="km ducted",$K260,IF(M$297="km direct bury",$L260,0)))))),0)</f>
        <v>0</v>
      </c>
      <c r="N326" s="283">
        <f ca="1">ROUNDUP('3.Network design parameters'!N$141*IF(N$297="km total",$G260,IF(N$297="km urban",$H260,IF(N$297="km suburban",$I260,IF(N$297="km rural",$J260,IF(N$297="km ducted",$K260,IF(N$297="km direct bury",$L260,0)))))),0)</f>
        <v>1007</v>
      </c>
      <c r="O326" s="283">
        <f ca="1">ROUNDUP('3.Network design parameters'!O$141*IF(O$297="km total",$G260,IF(O$297="km urban",$H260,IF(O$297="km suburban",$I260,IF(O$297="km rural",$J260,IF(O$297="km ducted",$K260,IF(O$297="km direct bury",$L260,0)))))),0)</f>
        <v>1007</v>
      </c>
      <c r="P326" s="283">
        <f ca="1">ROUNDUP('3.Network design parameters'!P$141*IF(P$297="km total",$G260,IF(P$297="km urban",$H260,IF(P$297="km suburban",$I260,IF(P$297="km rural",$J260,IF(P$297="km ducted",$K260,IF(P$297="km direct bury",$L260,0)))))),0)</f>
        <v>202</v>
      </c>
      <c r="Q326" s="283">
        <f ca="1">ROUNDUP('3.Network design parameters'!Q$141*IF(Q$297="km total",$G260,IF(Q$297="km urban",$H260,IF(Q$297="km suburban",$I260,IF(Q$297="km rural",$J260,IF(Q$297="km ducted",$K260,IF(Q$297="km direct bury",$L260,0)))))),0)</f>
        <v>202</v>
      </c>
      <c r="R326" s="283">
        <f ca="1">ROUNDUP('3.Network design parameters'!R$141*IF(R$297="km total",$G260,IF(R$297="km urban",$H260,IF(R$297="km suburban",$I260,IF(R$297="km rural",$J260,IF(R$297="km ducted",$K260,IF(R$297="km direct bury",$L260,0)))))),0)</f>
        <v>202</v>
      </c>
      <c r="S326" s="283">
        <f ca="1">ROUNDUP('3.Network design parameters'!S$141*IF(S$297="km total",$G260,IF(S$297="km urban",$H260,IF(S$297="km suburban",$I260,IF(S$297="km rural",$J260,IF(S$297="km ducted",$K260,IF(S$297="km direct bury",$L260,0)))))),0)</f>
        <v>202</v>
      </c>
    </row>
    <row r="327" spans="3:19">
      <c r="C327" s="242" t="str">
        <f t="shared" ca="1" si="42"/>
        <v>TL05</v>
      </c>
      <c r="D327" s="549" t="str">
        <f t="shared" ca="1" si="42"/>
        <v>CORE-ICGW</v>
      </c>
      <c r="E327" s="550"/>
      <c r="F327" s="283">
        <f ca="1">ROUNDUP('3.Network design parameters'!F$142*IF(F$297="km total",$G261,IF(F$297="km urban",$H261,IF(F$297="km suburban",$I261,IF(F$297="km rural",$J261,IF(F$297="km ducted",$K261,IF(F$297="km direct bury",$L261,0)))))),0)</f>
        <v>0</v>
      </c>
      <c r="G327" s="283">
        <f ca="1">ROUNDUP('3.Network design parameters'!G$142*IF(G$297="km total",$G261,IF(G$297="km urban",$H261,IF(G$297="km suburban",$I261,IF(G$297="km rural",$J261,IF(G$297="km ducted",$K261,IF(G$297="km direct bury",$L261,0)))))),0)</f>
        <v>0</v>
      </c>
      <c r="H327" s="283">
        <f ca="1">ROUNDUP('3.Network design parameters'!H$142*IF(H$297="km total",$G261,IF(H$297="km urban",$H261,IF(H$297="km suburban",$I261,IF(H$297="km rural",$J261,IF(H$297="km ducted",$K261,IF(H$297="km direct bury",$L261,0)))))),0)</f>
        <v>0</v>
      </c>
      <c r="I327" s="283">
        <f ca="1">ROUNDUP('3.Network design parameters'!I$142*IF(I$297="km total",$G261,IF(I$297="km urban",$H261,IF(I$297="km suburban",$I261,IF(I$297="km rural",$J261,IF(I$297="km ducted",$K261,IF(I$297="km direct bury",$L261,0)))))),0)</f>
        <v>0</v>
      </c>
      <c r="J327" s="283">
        <f ca="1">ROUNDUP('3.Network design parameters'!J$142*IF(J$297="km total",$G261,IF(J$297="km urban",$H261,IF(J$297="km suburban",$I261,IF(J$297="km rural",$J261,IF(J$297="km ducted",$K261,IF(J$297="km direct bury",$L261,0)))))),0)</f>
        <v>0</v>
      </c>
      <c r="K327" s="283">
        <f ca="1">ROUNDUP('3.Network design parameters'!K$142*IF(K$297="km total",$G261,IF(K$297="km urban",$H261,IF(K$297="km suburban",$I261,IF(K$297="km rural",$J261,IF(K$297="km ducted",$K261,IF(K$297="km direct bury",$L261,0)))))),0)</f>
        <v>0</v>
      </c>
      <c r="L327" s="283">
        <f ca="1">ROUNDUP('3.Network design parameters'!L$142*IF(L$297="km total",$G261,IF(L$297="km urban",$H261,IF(L$297="km suburban",$I261,IF(L$297="km rural",$J261,IF(L$297="km ducted",$K261,IF(L$297="km direct bury",$L261,0)))))),0)</f>
        <v>0</v>
      </c>
      <c r="M327" s="283">
        <f ca="1">ROUNDUP('3.Network design parameters'!M$142*IF(M$297="km total",$G261,IF(M$297="km urban",$H261,IF(M$297="km suburban",$I261,IF(M$297="km rural",$J261,IF(M$297="km ducted",$K261,IF(M$297="km direct bury",$L261,0)))))),0)</f>
        <v>0</v>
      </c>
      <c r="N327" s="283">
        <f ca="1">ROUNDUP('3.Network design parameters'!N$142*IF(N$297="km total",$G261,IF(N$297="km urban",$H261,IF(N$297="km suburban",$I261,IF(N$297="km rural",$J261,IF(N$297="km ducted",$K261,IF(N$297="km direct bury",$L261,0)))))),0)</f>
        <v>0</v>
      </c>
      <c r="O327" s="283">
        <f ca="1">ROUNDUP('3.Network design parameters'!O$142*IF(O$297="km total",$G261,IF(O$297="km urban",$H261,IF(O$297="km suburban",$I261,IF(O$297="km rural",$J261,IF(O$297="km ducted",$K261,IF(O$297="km direct bury",$L261,0)))))),0)</f>
        <v>0</v>
      </c>
      <c r="P327" s="283">
        <f ca="1">ROUNDUP('3.Network design parameters'!P$142*IF(P$297="km total",$G261,IF(P$297="km urban",$H261,IF(P$297="km suburban",$I261,IF(P$297="km rural",$J261,IF(P$297="km ducted",$K261,IF(P$297="km direct bury",$L261,0)))))),0)</f>
        <v>0</v>
      </c>
      <c r="Q327" s="283">
        <f ca="1">ROUNDUP('3.Network design parameters'!Q$142*IF(Q$297="km total",$G261,IF(Q$297="km urban",$H261,IF(Q$297="km suburban",$I261,IF(Q$297="km rural",$J261,IF(Q$297="km ducted",$K261,IF(Q$297="km direct bury",$L261,0)))))),0)</f>
        <v>0</v>
      </c>
      <c r="R327" s="283">
        <f ca="1">ROUNDUP('3.Network design parameters'!R$142*IF(R$297="km total",$G261,IF(R$297="km urban",$H261,IF(R$297="km suburban",$I261,IF(R$297="km rural",$J261,IF(R$297="km ducted",$K261,IF(R$297="km direct bury",$L261,0)))))),0)</f>
        <v>0</v>
      </c>
      <c r="S327" s="283">
        <f ca="1">ROUNDUP('3.Network design parameters'!S$142*IF(S$297="km total",$G261,IF(S$297="km urban",$H261,IF(S$297="km suburban",$I261,IF(S$297="km rural",$J261,IF(S$297="km ducted",$K261,IF(S$297="km direct bury",$L261,0)))))),0)</f>
        <v>0</v>
      </c>
    </row>
    <row r="328" spans="3:19">
      <c r="C328" s="242" t="str">
        <f t="shared" ca="1" si="42"/>
        <v>TL06</v>
      </c>
      <c r="D328" s="549" t="str">
        <f t="shared" ca="1" si="42"/>
        <v>CORE-INTGW</v>
      </c>
      <c r="E328" s="550"/>
      <c r="F328" s="283">
        <f ca="1">ROUNDUP('3.Network design parameters'!F$143*IF(F$297="km total",$G262,IF(F$297="km urban",$H262,IF(F$297="km suburban",$I262,IF(F$297="km rural",$J262,IF(F$297="km ducted",$K262,IF(F$297="km direct bury",$L262,0)))))),0)</f>
        <v>0</v>
      </c>
      <c r="G328" s="283">
        <f ca="1">ROUNDUP('3.Network design parameters'!G$143*IF(G$297="km total",$G262,IF(G$297="km urban",$H262,IF(G$297="km suburban",$I262,IF(G$297="km rural",$J262,IF(G$297="km ducted",$K262,IF(G$297="km direct bury",$L262,0)))))),0)</f>
        <v>0</v>
      </c>
      <c r="H328" s="283">
        <f ca="1">ROUNDUP('3.Network design parameters'!H$143*IF(H$297="km total",$G262,IF(H$297="km urban",$H262,IF(H$297="km suburban",$I262,IF(H$297="km rural",$J262,IF(H$297="km ducted",$K262,IF(H$297="km direct bury",$L262,0)))))),0)</f>
        <v>0</v>
      </c>
      <c r="I328" s="283">
        <f ca="1">ROUNDUP('3.Network design parameters'!I$143*IF(I$297="km total",$G262,IF(I$297="km urban",$H262,IF(I$297="km suburban",$I262,IF(I$297="km rural",$J262,IF(I$297="km ducted",$K262,IF(I$297="km direct bury",$L262,0)))))),0)</f>
        <v>0</v>
      </c>
      <c r="J328" s="283">
        <f ca="1">ROUNDUP('3.Network design parameters'!J$143*IF(J$297="km total",$G262,IF(J$297="km urban",$H262,IF(J$297="km suburban",$I262,IF(J$297="km rural",$J262,IF(J$297="km ducted",$K262,IF(J$297="km direct bury",$L262,0)))))),0)</f>
        <v>0</v>
      </c>
      <c r="K328" s="283">
        <f ca="1">ROUNDUP('3.Network design parameters'!K$143*IF(K$297="km total",$G262,IF(K$297="km urban",$H262,IF(K$297="km suburban",$I262,IF(K$297="km rural",$J262,IF(K$297="km ducted",$K262,IF(K$297="km direct bury",$L262,0)))))),0)</f>
        <v>0</v>
      </c>
      <c r="L328" s="283">
        <f ca="1">ROUNDUP('3.Network design parameters'!L$143*IF(L$297="km total",$G262,IF(L$297="km urban",$H262,IF(L$297="km suburban",$I262,IF(L$297="km rural",$J262,IF(L$297="km ducted",$K262,IF(L$297="km direct bury",$L262,0)))))),0)</f>
        <v>0</v>
      </c>
      <c r="M328" s="283">
        <f ca="1">ROUNDUP('3.Network design parameters'!M$143*IF(M$297="km total",$G262,IF(M$297="km urban",$H262,IF(M$297="km suburban",$I262,IF(M$297="km rural",$J262,IF(M$297="km ducted",$K262,IF(M$297="km direct bury",$L262,0)))))),0)</f>
        <v>0</v>
      </c>
      <c r="N328" s="283">
        <f ca="1">ROUNDUP('3.Network design parameters'!N$143*IF(N$297="km total",$G262,IF(N$297="km urban",$H262,IF(N$297="km suburban",$I262,IF(N$297="km rural",$J262,IF(N$297="km ducted",$K262,IF(N$297="km direct bury",$L262,0)))))),0)</f>
        <v>0</v>
      </c>
      <c r="O328" s="283">
        <f ca="1">ROUNDUP('3.Network design parameters'!O$143*IF(O$297="km total",$G262,IF(O$297="km urban",$H262,IF(O$297="km suburban",$I262,IF(O$297="km rural",$J262,IF(O$297="km ducted",$K262,IF(O$297="km direct bury",$L262,0)))))),0)</f>
        <v>0</v>
      </c>
      <c r="P328" s="283">
        <f ca="1">ROUNDUP('3.Network design parameters'!P$143*IF(P$297="km total",$G262,IF(P$297="km urban",$H262,IF(P$297="km suburban",$I262,IF(P$297="km rural",$J262,IF(P$297="km ducted",$K262,IF(P$297="km direct bury",$L262,0)))))),0)</f>
        <v>0</v>
      </c>
      <c r="Q328" s="283">
        <f ca="1">ROUNDUP('3.Network design parameters'!Q$143*IF(Q$297="km total",$G262,IF(Q$297="km urban",$H262,IF(Q$297="km suburban",$I262,IF(Q$297="km rural",$J262,IF(Q$297="km ducted",$K262,IF(Q$297="km direct bury",$L262,0)))))),0)</f>
        <v>0</v>
      </c>
      <c r="R328" s="283">
        <f ca="1">ROUNDUP('3.Network design parameters'!R$143*IF(R$297="km total",$G262,IF(R$297="km urban",$H262,IF(R$297="km suburban",$I262,IF(R$297="km rural",$J262,IF(R$297="km ducted",$K262,IF(R$297="km direct bury",$L262,0)))))),0)</f>
        <v>0</v>
      </c>
      <c r="S328" s="283">
        <f ca="1">ROUNDUP('3.Network design parameters'!S$143*IF(S$297="km total",$G262,IF(S$297="km urban",$H262,IF(S$297="km suburban",$I262,IF(S$297="km rural",$J262,IF(S$297="km ducted",$K262,IF(S$297="km direct bury",$L262,0)))))),0)</f>
        <v>0</v>
      </c>
    </row>
    <row r="331" spans="3:19">
      <c r="C331" s="222">
        <v>2018</v>
      </c>
    </row>
    <row r="332" spans="3:19" ht="38.25">
      <c r="C332" s="253"/>
      <c r="D332" s="156"/>
      <c r="E332" s="251" t="s">
        <v>211</v>
      </c>
      <c r="F332" s="77" t="str">
        <f t="shared" ref="F332:S332" ca="1" si="43">F320</f>
        <v>Trench - urban</v>
      </c>
      <c r="G332" s="77" t="str">
        <f t="shared" ca="1" si="43"/>
        <v>Trench - suburban</v>
      </c>
      <c r="H332" s="77" t="str">
        <f t="shared" ca="1" si="43"/>
        <v>Trench - rural</v>
      </c>
      <c r="I332" s="77" t="str">
        <f t="shared" ca="1" si="43"/>
        <v>Duct</v>
      </c>
      <c r="J332" s="77" t="str">
        <f t="shared" ca="1" si="43"/>
        <v>Cable - 12 fibre</v>
      </c>
      <c r="K332" s="77" t="str">
        <f t="shared" ca="1" si="43"/>
        <v>Cable - 24 fibre</v>
      </c>
      <c r="L332" s="77" t="str">
        <f t="shared" ca="1" si="43"/>
        <v>Cable -  48 fibre</v>
      </c>
      <c r="M332" s="77" t="str">
        <f t="shared" ca="1" si="43"/>
        <v>Cable - 64 fibre</v>
      </c>
      <c r="N332" s="77" t="str">
        <f t="shared" ca="1" si="43"/>
        <v>Cable - 96 fibre</v>
      </c>
      <c r="O332" s="77" t="str">
        <f t="shared" ca="1" si="43"/>
        <v>Cable - 192 fibre</v>
      </c>
      <c r="P332" s="77" t="str">
        <f t="shared" ca="1" si="43"/>
        <v>Fibre joint</v>
      </c>
      <c r="Q332" s="77" t="str">
        <f t="shared" ca="1" si="43"/>
        <v>Jointing box</v>
      </c>
      <c r="R332" s="77" t="str">
        <f t="shared" ca="1" si="43"/>
        <v>Manhole</v>
      </c>
      <c r="S332" s="77" t="str">
        <f t="shared" ca="1" si="43"/>
        <v>Cross connection frame</v>
      </c>
    </row>
    <row r="333" spans="3:19">
      <c r="C333" s="254"/>
      <c r="D333" s="255"/>
      <c r="E333" s="251" t="s">
        <v>54</v>
      </c>
      <c r="F333" s="250" t="str">
        <f t="shared" ref="F333:S333" ca="1" si="44">F321</f>
        <v>km urban</v>
      </c>
      <c r="G333" s="250" t="str">
        <f t="shared" ca="1" si="44"/>
        <v>km suburban</v>
      </c>
      <c r="H333" s="250" t="str">
        <f t="shared" ca="1" si="44"/>
        <v>km rural</v>
      </c>
      <c r="I333" s="250" t="str">
        <f t="shared" ca="1" si="44"/>
        <v>km ducted</v>
      </c>
      <c r="J333" s="250" t="str">
        <f t="shared" ca="1" si="44"/>
        <v>km total</v>
      </c>
      <c r="K333" s="250" t="str">
        <f t="shared" ca="1" si="44"/>
        <v>km total</v>
      </c>
      <c r="L333" s="250" t="str">
        <f t="shared" ca="1" si="44"/>
        <v>km total</v>
      </c>
      <c r="M333" s="250" t="str">
        <f t="shared" ca="1" si="44"/>
        <v>km total</v>
      </c>
      <c r="N333" s="250" t="str">
        <f t="shared" ca="1" si="44"/>
        <v>km total</v>
      </c>
      <c r="O333" s="250" t="str">
        <f t="shared" ca="1" si="44"/>
        <v>km total</v>
      </c>
      <c r="P333" s="250" t="str">
        <f t="shared" ca="1" si="44"/>
        <v>km total</v>
      </c>
      <c r="Q333" s="250" t="str">
        <f t="shared" ca="1" si="44"/>
        <v>km total</v>
      </c>
      <c r="R333" s="250" t="str">
        <f t="shared" ca="1" si="44"/>
        <v>km total</v>
      </c>
      <c r="S333" s="250" t="str">
        <f t="shared" ca="1" si="44"/>
        <v>km total</v>
      </c>
    </row>
    <row r="334" spans="3:19">
      <c r="C334" s="56" t="s">
        <v>21</v>
      </c>
      <c r="D334" s="258" t="s">
        <v>186</v>
      </c>
      <c r="E334" s="257"/>
      <c r="F334" s="250"/>
      <c r="G334" s="250"/>
      <c r="H334" s="250"/>
      <c r="I334" s="250"/>
      <c r="J334" s="250"/>
      <c r="K334" s="250"/>
      <c r="L334" s="250"/>
      <c r="M334" s="250"/>
      <c r="N334" s="250"/>
      <c r="O334" s="250"/>
      <c r="P334" s="250"/>
      <c r="Q334" s="250"/>
      <c r="R334" s="250"/>
      <c r="S334" s="250"/>
    </row>
    <row r="335" spans="3:19">
      <c r="C335" s="242" t="str">
        <f t="shared" ref="C335:D340" ca="1" si="45">C323</f>
        <v>TL01</v>
      </c>
      <c r="D335" s="549" t="str">
        <f t="shared" ca="1" si="45"/>
        <v>MSAN ring</v>
      </c>
      <c r="E335" s="550"/>
      <c r="F335" s="283">
        <f ca="1">ROUNDUP('3.Network design parameters'!F$138*IF(F$297="km total",$G266,IF(F$297="km urban",$H266,IF(F$297="km suburban",$I266,IF(F$297="km rural",$J266,IF(F$297="km ducted",$K266,IF(F$297="km direct bury",$L266,0)))))),0)</f>
        <v>2631</v>
      </c>
      <c r="G335" s="283">
        <f ca="1">ROUNDUP('3.Network design parameters'!G$138*IF(G$297="km total",$G266,IF(G$297="km urban",$H266,IF(G$297="km suburban",$I266,IF(G$297="km rural",$J266,IF(G$297="km ducted",$K266,IF(G$297="km direct bury",$L266,0)))))),0)</f>
        <v>1316</v>
      </c>
      <c r="H335" s="283">
        <f ca="1">ROUNDUP('3.Network design parameters'!H$138*IF(H$297="km total",$G266,IF(H$297="km urban",$H266,IF(H$297="km suburban",$I266,IF(H$297="km rural",$J266,IF(H$297="km ducted",$K266,IF(H$297="km direct bury",$L266,0)))))),0)</f>
        <v>10521</v>
      </c>
      <c r="I335" s="283">
        <f ca="1">ROUNDUP('3.Network design parameters'!I$138*IF(I$297="km total",$G266,IF(I$297="km urban",$H266,IF(I$297="km suburban",$I266,IF(I$297="km rural",$J266,IF(I$297="km ducted",$K266,IF(I$297="km direct bury",$L266,0)))))),0)</f>
        <v>3946</v>
      </c>
      <c r="J335" s="283">
        <f ca="1">ROUNDUP('3.Network design parameters'!J$138*IF(J$297="km total",$G266,IF(J$297="km urban",$H266,IF(J$297="km suburban",$I266,IF(J$297="km rural",$J266,IF(J$297="km ducted",$K266,IF(J$297="km direct bury",$L266,0)))))),0)</f>
        <v>7234</v>
      </c>
      <c r="K335" s="283">
        <f ca="1">ROUNDUP('3.Network design parameters'!K$138*IF(K$297="km total",$G266,IF(K$297="km urban",$H266,IF(K$297="km suburban",$I266,IF(K$297="km rural",$J266,IF(K$297="km ducted",$K266,IF(K$297="km direct bury",$L266,0)))))),0)</f>
        <v>7234</v>
      </c>
      <c r="L335" s="283">
        <f ca="1">ROUNDUP('3.Network design parameters'!L$138*IF(L$297="km total",$G266,IF(L$297="km urban",$H266,IF(L$297="km suburban",$I266,IF(L$297="km rural",$J266,IF(L$297="km ducted",$K266,IF(L$297="km direct bury",$L266,0)))))),0)</f>
        <v>0</v>
      </c>
      <c r="M335" s="283">
        <f ca="1">ROUNDUP('3.Network design parameters'!M$138*IF(M$297="km total",$G266,IF(M$297="km urban",$H266,IF(M$297="km suburban",$I266,IF(M$297="km rural",$J266,IF(M$297="km ducted",$K266,IF(M$297="km direct bury",$L266,0)))))),0)</f>
        <v>0</v>
      </c>
      <c r="N335" s="283">
        <f ca="1">ROUNDUP('3.Network design parameters'!N$138*IF(N$297="km total",$G266,IF(N$297="km urban",$H266,IF(N$297="km suburban",$I266,IF(N$297="km rural",$J266,IF(N$297="km ducted",$K266,IF(N$297="km direct bury",$L266,0)))))),0)</f>
        <v>0</v>
      </c>
      <c r="O335" s="283">
        <f ca="1">ROUNDUP('3.Network design parameters'!O$138*IF(O$297="km total",$G266,IF(O$297="km urban",$H266,IF(O$297="km suburban",$I266,IF(O$297="km rural",$J266,IF(O$297="km ducted",$K266,IF(O$297="km direct bury",$L266,0)))))),0)</f>
        <v>0</v>
      </c>
      <c r="P335" s="283">
        <f ca="1">ROUNDUP('3.Network design parameters'!P$138*IF(P$297="km total",$G266,IF(P$297="km urban",$H266,IF(P$297="km suburban",$I266,IF(P$297="km rural",$J266,IF(P$297="km ducted",$K266,IF(P$297="km direct bury",$L266,0)))))),0)</f>
        <v>2894</v>
      </c>
      <c r="Q335" s="283">
        <f ca="1">ROUNDUP('3.Network design parameters'!Q$138*IF(Q$297="km total",$G266,IF(Q$297="km urban",$H266,IF(Q$297="km suburban",$I266,IF(Q$297="km rural",$J266,IF(Q$297="km ducted",$K266,IF(Q$297="km direct bury",$L266,0)))))),0)</f>
        <v>2894</v>
      </c>
      <c r="R335" s="283">
        <f ca="1">ROUNDUP('3.Network design parameters'!R$138*IF(R$297="km total",$G266,IF(R$297="km urban",$H266,IF(R$297="km suburban",$I266,IF(R$297="km rural",$J266,IF(R$297="km ducted",$K266,IF(R$297="km direct bury",$L266,0)))))),0)</f>
        <v>2894</v>
      </c>
      <c r="S335" s="283">
        <f ca="1">ROUNDUP('3.Network design parameters'!S$138*IF(S$297="km total",$G266,IF(S$297="km urban",$H266,IF(S$297="km suburban",$I266,IF(S$297="km rural",$J266,IF(S$297="km ducted",$K266,IF(S$297="km direct bury",$L266,0)))))),0)</f>
        <v>2894</v>
      </c>
    </row>
    <row r="336" spans="3:19">
      <c r="C336" s="242" t="str">
        <f t="shared" ca="1" si="45"/>
        <v>TL02</v>
      </c>
      <c r="D336" s="549" t="str">
        <f t="shared" ca="1" si="45"/>
        <v>AGGR ring</v>
      </c>
      <c r="E336" s="550"/>
      <c r="F336" s="283">
        <f ca="1">ROUNDUP('3.Network design parameters'!F$139*IF(F$297="km total",$G267,IF(F$297="km urban",$H267,IF(F$297="km suburban",$I267,IF(F$297="km rural",$J267,IF(F$297="km ducted",$K267,IF(F$297="km direct bury",$L267,0)))))),0)</f>
        <v>880</v>
      </c>
      <c r="G336" s="283">
        <f ca="1">ROUNDUP('3.Network design parameters'!G$139*IF(G$297="km total",$G267,IF(G$297="km urban",$H267,IF(G$297="km suburban",$I267,IF(G$297="km rural",$J267,IF(G$297="km ducted",$K267,IF(G$297="km direct bury",$L267,0)))))),0)</f>
        <v>440</v>
      </c>
      <c r="H336" s="283">
        <f ca="1">ROUNDUP('3.Network design parameters'!H$139*IF(H$297="km total",$G267,IF(H$297="km urban",$H267,IF(H$297="km suburban",$I267,IF(H$297="km rural",$J267,IF(H$297="km ducted",$K267,IF(H$297="km direct bury",$L267,0)))))),0)</f>
        <v>6160</v>
      </c>
      <c r="I336" s="283">
        <f ca="1">ROUNDUP('3.Network design parameters'!I$139*IF(I$297="km total",$G267,IF(I$297="km urban",$H267,IF(I$297="km suburban",$I267,IF(I$297="km rural",$J267,IF(I$297="km ducted",$K267,IF(I$297="km direct bury",$L267,0)))))),0)</f>
        <v>1320</v>
      </c>
      <c r="J336" s="283">
        <f ca="1">ROUNDUP('3.Network design parameters'!J$139*IF(J$297="km total",$G267,IF(J$297="km urban",$H267,IF(J$297="km suburban",$I267,IF(J$297="km rural",$J267,IF(J$297="km ducted",$K267,IF(J$297="km direct bury",$L267,0)))))),0)</f>
        <v>0</v>
      </c>
      <c r="K336" s="283">
        <f ca="1">ROUNDUP('3.Network design parameters'!K$139*IF(K$297="km total",$G267,IF(K$297="km urban",$H267,IF(K$297="km suburban",$I267,IF(K$297="km rural",$J267,IF(K$297="km ducted",$K267,IF(K$297="km direct bury",$L267,0)))))),0)</f>
        <v>1870</v>
      </c>
      <c r="L336" s="283">
        <f ca="1">ROUNDUP('3.Network design parameters'!L$139*IF(L$297="km total",$G267,IF(L$297="km urban",$H267,IF(L$297="km suburban",$I267,IF(L$297="km rural",$J267,IF(L$297="km ducted",$K267,IF(L$297="km direct bury",$L267,0)))))),0)</f>
        <v>3740</v>
      </c>
      <c r="M336" s="283">
        <f ca="1">ROUNDUP('3.Network design parameters'!M$139*IF(M$297="km total",$G267,IF(M$297="km urban",$H267,IF(M$297="km suburban",$I267,IF(M$297="km rural",$J267,IF(M$297="km ducted",$K267,IF(M$297="km direct bury",$L267,0)))))),0)</f>
        <v>1870</v>
      </c>
      <c r="N336" s="283">
        <f ca="1">ROUNDUP('3.Network design parameters'!N$139*IF(N$297="km total",$G267,IF(N$297="km urban",$H267,IF(N$297="km suburban",$I267,IF(N$297="km rural",$J267,IF(N$297="km ducted",$K267,IF(N$297="km direct bury",$L267,0)))))),0)</f>
        <v>0</v>
      </c>
      <c r="O336" s="283">
        <f ca="1">ROUNDUP('3.Network design parameters'!O$139*IF(O$297="km total",$G267,IF(O$297="km urban",$H267,IF(O$297="km suburban",$I267,IF(O$297="km rural",$J267,IF(O$297="km ducted",$K267,IF(O$297="km direct bury",$L267,0)))))),0)</f>
        <v>0</v>
      </c>
      <c r="P336" s="283">
        <f ca="1">ROUNDUP('3.Network design parameters'!P$139*IF(P$297="km total",$G267,IF(P$297="km urban",$H267,IF(P$297="km suburban",$I267,IF(P$297="km rural",$J267,IF(P$297="km ducted",$K267,IF(P$297="km direct bury",$L267,0)))))),0)</f>
        <v>748</v>
      </c>
      <c r="Q336" s="283">
        <f ca="1">ROUNDUP('3.Network design parameters'!Q$139*IF(Q$297="km total",$G267,IF(Q$297="km urban",$H267,IF(Q$297="km suburban",$I267,IF(Q$297="km rural",$J267,IF(Q$297="km ducted",$K267,IF(Q$297="km direct bury",$L267,0)))))),0)</f>
        <v>748</v>
      </c>
      <c r="R336" s="283">
        <f ca="1">ROUNDUP('3.Network design parameters'!R$139*IF(R$297="km total",$G267,IF(R$297="km urban",$H267,IF(R$297="km suburban",$I267,IF(R$297="km rural",$J267,IF(R$297="km ducted",$K267,IF(R$297="km direct bury",$L267,0)))))),0)</f>
        <v>748</v>
      </c>
      <c r="S336" s="283">
        <f ca="1">ROUNDUP('3.Network design parameters'!S$139*IF(S$297="km total",$G267,IF(S$297="km urban",$H267,IF(S$297="km suburban",$I267,IF(S$297="km rural",$J267,IF(S$297="km ducted",$K267,IF(S$297="km direct bury",$L267,0)))))),0)</f>
        <v>748</v>
      </c>
    </row>
    <row r="337" spans="3:19">
      <c r="C337" s="242" t="str">
        <f t="shared" ca="1" si="45"/>
        <v>TL03</v>
      </c>
      <c r="D337" s="549" t="str">
        <f t="shared" ca="1" si="45"/>
        <v>EDGE ring</v>
      </c>
      <c r="E337" s="550"/>
      <c r="F337" s="283">
        <f ca="1">ROUNDUP('3.Network design parameters'!F$140*IF(F$297="km total",$G268,IF(F$297="km urban",$H268,IF(F$297="km suburban",$I268,IF(F$297="km rural",$J268,IF(F$297="km ducted",$K268,IF(F$297="km direct bury",$L268,0)))))),0)</f>
        <v>294</v>
      </c>
      <c r="G337" s="283">
        <f ca="1">ROUNDUP('3.Network design parameters'!G$140*IF(G$297="km total",$G268,IF(G$297="km urban",$H268,IF(G$297="km suburban",$I268,IF(G$297="km rural",$J268,IF(G$297="km ducted",$K268,IF(G$297="km direct bury",$L268,0)))))),0)</f>
        <v>147</v>
      </c>
      <c r="H337" s="283">
        <f ca="1">ROUNDUP('3.Network design parameters'!H$140*IF(H$297="km total",$G268,IF(H$297="km urban",$H268,IF(H$297="km suburban",$I268,IF(H$297="km rural",$J268,IF(H$297="km ducted",$K268,IF(H$297="km direct bury",$L268,0)))))),0)</f>
        <v>2054</v>
      </c>
      <c r="I337" s="283">
        <f ca="1">ROUNDUP('3.Network design parameters'!I$140*IF(I$297="km total",$G268,IF(I$297="km urban",$H268,IF(I$297="km suburban",$I268,IF(I$297="km rural",$J268,IF(I$297="km ducted",$K268,IF(I$297="km direct bury",$L268,0)))))),0)</f>
        <v>440</v>
      </c>
      <c r="J337" s="283">
        <f ca="1">ROUNDUP('3.Network design parameters'!J$140*IF(J$297="km total",$G268,IF(J$297="km urban",$H268,IF(J$297="km suburban",$I268,IF(J$297="km rural",$J268,IF(J$297="km ducted",$K268,IF(J$297="km direct bury",$L268,0)))))),0)</f>
        <v>0</v>
      </c>
      <c r="K337" s="283">
        <f ca="1">ROUNDUP('3.Network design parameters'!K$140*IF(K$297="km total",$G268,IF(K$297="km urban",$H268,IF(K$297="km suburban",$I268,IF(K$297="km rural",$J268,IF(K$297="km ducted",$K268,IF(K$297="km direct bury",$L268,0)))))),0)</f>
        <v>0</v>
      </c>
      <c r="L337" s="283">
        <f ca="1">ROUNDUP('3.Network design parameters'!L$140*IF(L$297="km total",$G268,IF(L$297="km urban",$H268,IF(L$297="km suburban",$I268,IF(L$297="km rural",$J268,IF(L$297="km ducted",$K268,IF(L$297="km direct bury",$L268,0)))))),0)</f>
        <v>624</v>
      </c>
      <c r="M337" s="283">
        <f ca="1">ROUNDUP('3.Network design parameters'!M$140*IF(M$297="km total",$G268,IF(M$297="km urban",$H268,IF(M$297="km suburban",$I268,IF(M$297="km rural",$J268,IF(M$297="km ducted",$K268,IF(M$297="km direct bury",$L268,0)))))),0)</f>
        <v>1247</v>
      </c>
      <c r="N337" s="283">
        <f ca="1">ROUNDUP('3.Network design parameters'!N$140*IF(N$297="km total",$G268,IF(N$297="km urban",$H268,IF(N$297="km suburban",$I268,IF(N$297="km rural",$J268,IF(N$297="km ducted",$K268,IF(N$297="km direct bury",$L268,0)))))),0)</f>
        <v>624</v>
      </c>
      <c r="O337" s="283">
        <f ca="1">ROUNDUP('3.Network design parameters'!O$140*IF(O$297="km total",$G268,IF(O$297="km urban",$H268,IF(O$297="km suburban",$I268,IF(O$297="km rural",$J268,IF(O$297="km ducted",$K268,IF(O$297="km direct bury",$L268,0)))))),0)</f>
        <v>0</v>
      </c>
      <c r="P337" s="283">
        <f ca="1">ROUNDUP('3.Network design parameters'!P$140*IF(P$297="km total",$G268,IF(P$297="km urban",$H268,IF(P$297="km suburban",$I268,IF(P$297="km rural",$J268,IF(P$297="km ducted",$K268,IF(P$297="km direct bury",$L268,0)))))),0)</f>
        <v>250</v>
      </c>
      <c r="Q337" s="283">
        <f ca="1">ROUNDUP('3.Network design parameters'!Q$140*IF(Q$297="km total",$G268,IF(Q$297="km urban",$H268,IF(Q$297="km suburban",$I268,IF(Q$297="km rural",$J268,IF(Q$297="km ducted",$K268,IF(Q$297="km direct bury",$L268,0)))))),0)</f>
        <v>250</v>
      </c>
      <c r="R337" s="283">
        <f ca="1">ROUNDUP('3.Network design parameters'!R$140*IF(R$297="km total",$G268,IF(R$297="km urban",$H268,IF(R$297="km suburban",$I268,IF(R$297="km rural",$J268,IF(R$297="km ducted",$K268,IF(R$297="km direct bury",$L268,0)))))),0)</f>
        <v>250</v>
      </c>
      <c r="S337" s="283">
        <f ca="1">ROUNDUP('3.Network design parameters'!S$140*IF(S$297="km total",$G268,IF(S$297="km urban",$H268,IF(S$297="km suburban",$I268,IF(S$297="km rural",$J268,IF(S$297="km ducted",$K268,IF(S$297="km direct bury",$L268,0)))))),0)</f>
        <v>250</v>
      </c>
    </row>
    <row r="338" spans="3:19">
      <c r="C338" s="242" t="str">
        <f t="shared" ca="1" si="45"/>
        <v>TL04</v>
      </c>
      <c r="D338" s="549" t="str">
        <f t="shared" ca="1" si="45"/>
        <v>CORE ring</v>
      </c>
      <c r="E338" s="550"/>
      <c r="F338" s="283">
        <f ca="1">ROUNDUP('3.Network design parameters'!F$141*IF(F$297="km total",$G269,IF(F$297="km urban",$H269,IF(F$297="km suburban",$I269,IF(F$297="km rural",$J269,IF(F$297="km ducted",$K269,IF(F$297="km direct bury",$L269,0)))))),0)</f>
        <v>297</v>
      </c>
      <c r="G338" s="283">
        <f ca="1">ROUNDUP('3.Network design parameters'!G$141*IF(G$297="km total",$G269,IF(G$297="km urban",$H269,IF(G$297="km suburban",$I269,IF(G$297="km rural",$J269,IF(G$297="km ducted",$K269,IF(G$297="km direct bury",$L269,0)))))),0)</f>
        <v>149</v>
      </c>
      <c r="H338" s="283">
        <f ca="1">ROUNDUP('3.Network design parameters'!H$141*IF(H$297="km total",$G269,IF(H$297="km urban",$H269,IF(H$297="km suburban",$I269,IF(H$297="km rural",$J269,IF(H$297="km ducted",$K269,IF(H$297="km direct bury",$L269,0)))))),0)</f>
        <v>1634</v>
      </c>
      <c r="I338" s="283">
        <f ca="1">ROUNDUP('3.Network design parameters'!I$141*IF(I$297="km total",$G269,IF(I$297="km urban",$H269,IF(I$297="km suburban",$I269,IF(I$297="km rural",$J269,IF(I$297="km ducted",$K269,IF(I$297="km direct bury",$L269,0)))))),0)</f>
        <v>446</v>
      </c>
      <c r="J338" s="283">
        <f ca="1">ROUNDUP('3.Network design parameters'!J$141*IF(J$297="km total",$G269,IF(J$297="km urban",$H269,IF(J$297="km suburban",$I269,IF(J$297="km rural",$J269,IF(J$297="km ducted",$K269,IF(J$297="km direct bury",$L269,0)))))),0)</f>
        <v>0</v>
      </c>
      <c r="K338" s="283">
        <f ca="1">ROUNDUP('3.Network design parameters'!K$141*IF(K$297="km total",$G269,IF(K$297="km urban",$H269,IF(K$297="km suburban",$I269,IF(K$297="km rural",$J269,IF(K$297="km ducted",$K269,IF(K$297="km direct bury",$L269,0)))))),0)</f>
        <v>0</v>
      </c>
      <c r="L338" s="283">
        <f ca="1">ROUNDUP('3.Network design parameters'!L$141*IF(L$297="km total",$G269,IF(L$297="km urban",$H269,IF(L$297="km suburban",$I269,IF(L$297="km rural",$J269,IF(L$297="km ducted",$K269,IF(L$297="km direct bury",$L269,0)))))),0)</f>
        <v>0</v>
      </c>
      <c r="M338" s="283">
        <f ca="1">ROUNDUP('3.Network design parameters'!M$141*IF(M$297="km total",$G269,IF(M$297="km urban",$H269,IF(M$297="km suburban",$I269,IF(M$297="km rural",$J269,IF(M$297="km ducted",$K269,IF(M$297="km direct bury",$L269,0)))))),0)</f>
        <v>0</v>
      </c>
      <c r="N338" s="283">
        <f ca="1">ROUNDUP('3.Network design parameters'!N$141*IF(N$297="km total",$G269,IF(N$297="km urban",$H269,IF(N$297="km suburban",$I269,IF(N$297="km rural",$J269,IF(N$297="km ducted",$K269,IF(N$297="km direct bury",$L269,0)))))),0)</f>
        <v>1040</v>
      </c>
      <c r="O338" s="283">
        <f ca="1">ROUNDUP('3.Network design parameters'!O$141*IF(O$297="km total",$G269,IF(O$297="km urban",$H269,IF(O$297="km suburban",$I269,IF(O$297="km rural",$J269,IF(O$297="km ducted",$K269,IF(O$297="km direct bury",$L269,0)))))),0)</f>
        <v>1040</v>
      </c>
      <c r="P338" s="283">
        <f ca="1">ROUNDUP('3.Network design parameters'!P$141*IF(P$297="km total",$G269,IF(P$297="km urban",$H269,IF(P$297="km suburban",$I269,IF(P$297="km rural",$J269,IF(P$297="km ducted",$K269,IF(P$297="km direct bury",$L269,0)))))),0)</f>
        <v>208</v>
      </c>
      <c r="Q338" s="283">
        <f ca="1">ROUNDUP('3.Network design parameters'!Q$141*IF(Q$297="km total",$G269,IF(Q$297="km urban",$H269,IF(Q$297="km suburban",$I269,IF(Q$297="km rural",$J269,IF(Q$297="km ducted",$K269,IF(Q$297="km direct bury",$L269,0)))))),0)</f>
        <v>208</v>
      </c>
      <c r="R338" s="283">
        <f ca="1">ROUNDUP('3.Network design parameters'!R$141*IF(R$297="km total",$G269,IF(R$297="km urban",$H269,IF(R$297="km suburban",$I269,IF(R$297="km rural",$J269,IF(R$297="km ducted",$K269,IF(R$297="km direct bury",$L269,0)))))),0)</f>
        <v>208</v>
      </c>
      <c r="S338" s="283">
        <f ca="1">ROUNDUP('3.Network design parameters'!S$141*IF(S$297="km total",$G269,IF(S$297="km urban",$H269,IF(S$297="km suburban",$I269,IF(S$297="km rural",$J269,IF(S$297="km ducted",$K269,IF(S$297="km direct bury",$L269,0)))))),0)</f>
        <v>208</v>
      </c>
    </row>
    <row r="339" spans="3:19">
      <c r="C339" s="242" t="str">
        <f t="shared" ca="1" si="45"/>
        <v>TL05</v>
      </c>
      <c r="D339" s="549" t="str">
        <f t="shared" ca="1" si="45"/>
        <v>CORE-ICGW</v>
      </c>
      <c r="E339" s="550"/>
      <c r="F339" s="283">
        <f ca="1">ROUNDUP('3.Network design parameters'!F$142*IF(F$297="km total",$G270,IF(F$297="km urban",$H270,IF(F$297="km suburban",$I270,IF(F$297="km rural",$J270,IF(F$297="km ducted",$K270,IF(F$297="km direct bury",$L270,0)))))),0)</f>
        <v>0</v>
      </c>
      <c r="G339" s="283">
        <f ca="1">ROUNDUP('3.Network design parameters'!G$142*IF(G$297="km total",$G270,IF(G$297="km urban",$H270,IF(G$297="km suburban",$I270,IF(G$297="km rural",$J270,IF(G$297="km ducted",$K270,IF(G$297="km direct bury",$L270,0)))))),0)</f>
        <v>0</v>
      </c>
      <c r="H339" s="283">
        <f ca="1">ROUNDUP('3.Network design parameters'!H$142*IF(H$297="km total",$G270,IF(H$297="km urban",$H270,IF(H$297="km suburban",$I270,IF(H$297="km rural",$J270,IF(H$297="km ducted",$K270,IF(H$297="km direct bury",$L270,0)))))),0)</f>
        <v>0</v>
      </c>
      <c r="I339" s="283">
        <f ca="1">ROUNDUP('3.Network design parameters'!I$142*IF(I$297="km total",$G270,IF(I$297="km urban",$H270,IF(I$297="km suburban",$I270,IF(I$297="km rural",$J270,IF(I$297="km ducted",$K270,IF(I$297="km direct bury",$L270,0)))))),0)</f>
        <v>0</v>
      </c>
      <c r="J339" s="283">
        <f ca="1">ROUNDUP('3.Network design parameters'!J$142*IF(J$297="km total",$G270,IF(J$297="km urban",$H270,IF(J$297="km suburban",$I270,IF(J$297="km rural",$J270,IF(J$297="km ducted",$K270,IF(J$297="km direct bury",$L270,0)))))),0)</f>
        <v>0</v>
      </c>
      <c r="K339" s="283">
        <f ca="1">ROUNDUP('3.Network design parameters'!K$142*IF(K$297="km total",$G270,IF(K$297="km urban",$H270,IF(K$297="km suburban",$I270,IF(K$297="km rural",$J270,IF(K$297="km ducted",$K270,IF(K$297="km direct bury",$L270,0)))))),0)</f>
        <v>0</v>
      </c>
      <c r="L339" s="283">
        <f ca="1">ROUNDUP('3.Network design parameters'!L$142*IF(L$297="km total",$G270,IF(L$297="km urban",$H270,IF(L$297="km suburban",$I270,IF(L$297="km rural",$J270,IF(L$297="km ducted",$K270,IF(L$297="km direct bury",$L270,0)))))),0)</f>
        <v>0</v>
      </c>
      <c r="M339" s="283">
        <f ca="1">ROUNDUP('3.Network design parameters'!M$142*IF(M$297="km total",$G270,IF(M$297="km urban",$H270,IF(M$297="km suburban",$I270,IF(M$297="km rural",$J270,IF(M$297="km ducted",$K270,IF(M$297="km direct bury",$L270,0)))))),0)</f>
        <v>0</v>
      </c>
      <c r="N339" s="283">
        <f ca="1">ROUNDUP('3.Network design parameters'!N$142*IF(N$297="km total",$G270,IF(N$297="km urban",$H270,IF(N$297="km suburban",$I270,IF(N$297="km rural",$J270,IF(N$297="km ducted",$K270,IF(N$297="km direct bury",$L270,0)))))),0)</f>
        <v>0</v>
      </c>
      <c r="O339" s="283">
        <f ca="1">ROUNDUP('3.Network design parameters'!O$142*IF(O$297="km total",$G270,IF(O$297="km urban",$H270,IF(O$297="km suburban",$I270,IF(O$297="km rural",$J270,IF(O$297="km ducted",$K270,IF(O$297="km direct bury",$L270,0)))))),0)</f>
        <v>0</v>
      </c>
      <c r="P339" s="283">
        <f ca="1">ROUNDUP('3.Network design parameters'!P$142*IF(P$297="km total",$G270,IF(P$297="km urban",$H270,IF(P$297="km suburban",$I270,IF(P$297="km rural",$J270,IF(P$297="km ducted",$K270,IF(P$297="km direct bury",$L270,0)))))),0)</f>
        <v>0</v>
      </c>
      <c r="Q339" s="283">
        <f ca="1">ROUNDUP('3.Network design parameters'!Q$142*IF(Q$297="km total",$G270,IF(Q$297="km urban",$H270,IF(Q$297="km suburban",$I270,IF(Q$297="km rural",$J270,IF(Q$297="km ducted",$K270,IF(Q$297="km direct bury",$L270,0)))))),0)</f>
        <v>0</v>
      </c>
      <c r="R339" s="283">
        <f ca="1">ROUNDUP('3.Network design parameters'!R$142*IF(R$297="km total",$G270,IF(R$297="km urban",$H270,IF(R$297="km suburban",$I270,IF(R$297="km rural",$J270,IF(R$297="km ducted",$K270,IF(R$297="km direct bury",$L270,0)))))),0)</f>
        <v>0</v>
      </c>
      <c r="S339" s="283">
        <f ca="1">ROUNDUP('3.Network design parameters'!S$142*IF(S$297="km total",$G270,IF(S$297="km urban",$H270,IF(S$297="km suburban",$I270,IF(S$297="km rural",$J270,IF(S$297="km ducted",$K270,IF(S$297="km direct bury",$L270,0)))))),0)</f>
        <v>0</v>
      </c>
    </row>
    <row r="340" spans="3:19">
      <c r="C340" s="242" t="str">
        <f t="shared" ca="1" si="45"/>
        <v>TL06</v>
      </c>
      <c r="D340" s="549" t="str">
        <f t="shared" ca="1" si="45"/>
        <v>CORE-INTGW</v>
      </c>
      <c r="E340" s="550"/>
      <c r="F340" s="283">
        <f ca="1">ROUNDUP('3.Network design parameters'!F$143*IF(F$297="km total",$G271,IF(F$297="km urban",$H271,IF(F$297="km suburban",$I271,IF(F$297="km rural",$J271,IF(F$297="km ducted",$K271,IF(F$297="km direct bury",$L271,0)))))),0)</f>
        <v>0</v>
      </c>
      <c r="G340" s="283">
        <f ca="1">ROUNDUP('3.Network design parameters'!G$143*IF(G$297="km total",$G271,IF(G$297="km urban",$H271,IF(G$297="km suburban",$I271,IF(G$297="km rural",$J271,IF(G$297="km ducted",$K271,IF(G$297="km direct bury",$L271,0)))))),0)</f>
        <v>0</v>
      </c>
      <c r="H340" s="283">
        <f ca="1">ROUNDUP('3.Network design parameters'!H$143*IF(H$297="km total",$G271,IF(H$297="km urban",$H271,IF(H$297="km suburban",$I271,IF(H$297="km rural",$J271,IF(H$297="km ducted",$K271,IF(H$297="km direct bury",$L271,0)))))),0)</f>
        <v>0</v>
      </c>
      <c r="I340" s="283">
        <f ca="1">ROUNDUP('3.Network design parameters'!I$143*IF(I$297="km total",$G271,IF(I$297="km urban",$H271,IF(I$297="km suburban",$I271,IF(I$297="km rural",$J271,IF(I$297="km ducted",$K271,IF(I$297="km direct bury",$L271,0)))))),0)</f>
        <v>0</v>
      </c>
      <c r="J340" s="283">
        <f ca="1">ROUNDUP('3.Network design parameters'!J$143*IF(J$297="km total",$G271,IF(J$297="km urban",$H271,IF(J$297="km suburban",$I271,IF(J$297="km rural",$J271,IF(J$297="km ducted",$K271,IF(J$297="km direct bury",$L271,0)))))),0)</f>
        <v>0</v>
      </c>
      <c r="K340" s="283">
        <f ca="1">ROUNDUP('3.Network design parameters'!K$143*IF(K$297="km total",$G271,IF(K$297="km urban",$H271,IF(K$297="km suburban",$I271,IF(K$297="km rural",$J271,IF(K$297="km ducted",$K271,IF(K$297="km direct bury",$L271,0)))))),0)</f>
        <v>0</v>
      </c>
      <c r="L340" s="283">
        <f ca="1">ROUNDUP('3.Network design parameters'!L$143*IF(L$297="km total",$G271,IF(L$297="km urban",$H271,IF(L$297="km suburban",$I271,IF(L$297="km rural",$J271,IF(L$297="km ducted",$K271,IF(L$297="km direct bury",$L271,0)))))),0)</f>
        <v>0</v>
      </c>
      <c r="M340" s="283">
        <f ca="1">ROUNDUP('3.Network design parameters'!M$143*IF(M$297="km total",$G271,IF(M$297="km urban",$H271,IF(M$297="km suburban",$I271,IF(M$297="km rural",$J271,IF(M$297="km ducted",$K271,IF(M$297="km direct bury",$L271,0)))))),0)</f>
        <v>0</v>
      </c>
      <c r="N340" s="283">
        <f ca="1">ROUNDUP('3.Network design parameters'!N$143*IF(N$297="km total",$G271,IF(N$297="km urban",$H271,IF(N$297="km suburban",$I271,IF(N$297="km rural",$J271,IF(N$297="km ducted",$K271,IF(N$297="km direct bury",$L271,0)))))),0)</f>
        <v>0</v>
      </c>
      <c r="O340" s="283">
        <f ca="1">ROUNDUP('3.Network design parameters'!O$143*IF(O$297="km total",$G271,IF(O$297="km urban",$H271,IF(O$297="km suburban",$I271,IF(O$297="km rural",$J271,IF(O$297="km ducted",$K271,IF(O$297="km direct bury",$L271,0)))))),0)</f>
        <v>0</v>
      </c>
      <c r="P340" s="283">
        <f ca="1">ROUNDUP('3.Network design parameters'!P$143*IF(P$297="km total",$G271,IF(P$297="km urban",$H271,IF(P$297="km suburban",$I271,IF(P$297="km rural",$J271,IF(P$297="km ducted",$K271,IF(P$297="km direct bury",$L271,0)))))),0)</f>
        <v>0</v>
      </c>
      <c r="Q340" s="283">
        <f ca="1">ROUNDUP('3.Network design parameters'!Q$143*IF(Q$297="km total",$G271,IF(Q$297="km urban",$H271,IF(Q$297="km suburban",$I271,IF(Q$297="km rural",$J271,IF(Q$297="km ducted",$K271,IF(Q$297="km direct bury",$L271,0)))))),0)</f>
        <v>0</v>
      </c>
      <c r="R340" s="283">
        <f ca="1">ROUNDUP('3.Network design parameters'!R$143*IF(R$297="km total",$G271,IF(R$297="km urban",$H271,IF(R$297="km suburban",$I271,IF(R$297="km rural",$J271,IF(R$297="km ducted",$K271,IF(R$297="km direct bury",$L271,0)))))),0)</f>
        <v>0</v>
      </c>
      <c r="S340" s="283">
        <f ca="1">ROUNDUP('3.Network design parameters'!S$143*IF(S$297="km total",$G271,IF(S$297="km urban",$H271,IF(S$297="km suburban",$I271,IF(S$297="km rural",$J271,IF(S$297="km ducted",$K271,IF(S$297="km direct bury",$L271,0)))))),0)</f>
        <v>0</v>
      </c>
    </row>
    <row r="343" spans="3:19">
      <c r="C343" s="222">
        <v>2019</v>
      </c>
    </row>
    <row r="344" spans="3:19" ht="38.25">
      <c r="C344" s="253"/>
      <c r="D344" s="156"/>
      <c r="E344" s="251" t="s">
        <v>211</v>
      </c>
      <c r="F344" s="77" t="str">
        <f t="shared" ref="F344:S344" ca="1" si="46">F332</f>
        <v>Trench - urban</v>
      </c>
      <c r="G344" s="77" t="str">
        <f t="shared" ca="1" si="46"/>
        <v>Trench - suburban</v>
      </c>
      <c r="H344" s="77" t="str">
        <f t="shared" ca="1" si="46"/>
        <v>Trench - rural</v>
      </c>
      <c r="I344" s="77" t="str">
        <f t="shared" ca="1" si="46"/>
        <v>Duct</v>
      </c>
      <c r="J344" s="77" t="str">
        <f t="shared" ca="1" si="46"/>
        <v>Cable - 12 fibre</v>
      </c>
      <c r="K344" s="77" t="str">
        <f t="shared" ca="1" si="46"/>
        <v>Cable - 24 fibre</v>
      </c>
      <c r="L344" s="77" t="str">
        <f t="shared" ca="1" si="46"/>
        <v>Cable -  48 fibre</v>
      </c>
      <c r="M344" s="77" t="str">
        <f t="shared" ca="1" si="46"/>
        <v>Cable - 64 fibre</v>
      </c>
      <c r="N344" s="77" t="str">
        <f t="shared" ca="1" si="46"/>
        <v>Cable - 96 fibre</v>
      </c>
      <c r="O344" s="77" t="str">
        <f t="shared" ca="1" si="46"/>
        <v>Cable - 192 fibre</v>
      </c>
      <c r="P344" s="77" t="str">
        <f t="shared" ca="1" si="46"/>
        <v>Fibre joint</v>
      </c>
      <c r="Q344" s="77" t="str">
        <f t="shared" ca="1" si="46"/>
        <v>Jointing box</v>
      </c>
      <c r="R344" s="77" t="str">
        <f t="shared" ca="1" si="46"/>
        <v>Manhole</v>
      </c>
      <c r="S344" s="77" t="str">
        <f t="shared" ca="1" si="46"/>
        <v>Cross connection frame</v>
      </c>
    </row>
    <row r="345" spans="3:19">
      <c r="C345" s="254"/>
      <c r="D345" s="255"/>
      <c r="E345" s="251" t="s">
        <v>54</v>
      </c>
      <c r="F345" s="250" t="str">
        <f t="shared" ref="F345:S345" ca="1" si="47">F333</f>
        <v>km urban</v>
      </c>
      <c r="G345" s="250" t="str">
        <f t="shared" ca="1" si="47"/>
        <v>km suburban</v>
      </c>
      <c r="H345" s="250" t="str">
        <f t="shared" ca="1" si="47"/>
        <v>km rural</v>
      </c>
      <c r="I345" s="250" t="str">
        <f t="shared" ca="1" si="47"/>
        <v>km ducted</v>
      </c>
      <c r="J345" s="250" t="str">
        <f t="shared" ca="1" si="47"/>
        <v>km total</v>
      </c>
      <c r="K345" s="250" t="str">
        <f t="shared" ca="1" si="47"/>
        <v>km total</v>
      </c>
      <c r="L345" s="250" t="str">
        <f t="shared" ca="1" si="47"/>
        <v>km total</v>
      </c>
      <c r="M345" s="250" t="str">
        <f t="shared" ca="1" si="47"/>
        <v>km total</v>
      </c>
      <c r="N345" s="250" t="str">
        <f t="shared" ca="1" si="47"/>
        <v>km total</v>
      </c>
      <c r="O345" s="250" t="str">
        <f t="shared" ca="1" si="47"/>
        <v>km total</v>
      </c>
      <c r="P345" s="250" t="str">
        <f t="shared" ca="1" si="47"/>
        <v>km total</v>
      </c>
      <c r="Q345" s="250" t="str">
        <f t="shared" ca="1" si="47"/>
        <v>km total</v>
      </c>
      <c r="R345" s="250" t="str">
        <f t="shared" ca="1" si="47"/>
        <v>km total</v>
      </c>
      <c r="S345" s="250" t="str">
        <f t="shared" ca="1" si="47"/>
        <v>km total</v>
      </c>
    </row>
    <row r="346" spans="3:19">
      <c r="C346" s="56" t="s">
        <v>21</v>
      </c>
      <c r="D346" s="258" t="s">
        <v>186</v>
      </c>
      <c r="E346" s="257"/>
      <c r="F346" s="250"/>
      <c r="G346" s="250"/>
      <c r="H346" s="250"/>
      <c r="I346" s="250"/>
      <c r="J346" s="250"/>
      <c r="K346" s="250"/>
      <c r="L346" s="250"/>
      <c r="M346" s="250"/>
      <c r="N346" s="250"/>
      <c r="O346" s="250"/>
      <c r="P346" s="250"/>
      <c r="Q346" s="250"/>
      <c r="R346" s="250"/>
      <c r="S346" s="250"/>
    </row>
    <row r="347" spans="3:19">
      <c r="C347" s="242" t="str">
        <f t="shared" ref="C347:D352" ca="1" si="48">C335</f>
        <v>TL01</v>
      </c>
      <c r="D347" s="549" t="str">
        <f t="shared" ca="1" si="48"/>
        <v>MSAN ring</v>
      </c>
      <c r="E347" s="550"/>
      <c r="F347" s="283">
        <f ca="1">ROUNDUP('3.Network design parameters'!F$138*IF(F$297="km total",$G275,IF(F$297="km urban",$H275,IF(F$297="km suburban",$I275,IF(F$297="km rural",$J275,IF(F$297="km ducted",$K275,IF(F$297="km direct bury",$L275,0)))))),0)</f>
        <v>2716</v>
      </c>
      <c r="G347" s="283">
        <f ca="1">ROUNDUP('3.Network design parameters'!G$138*IF(G$297="km total",$G275,IF(G$297="km urban",$H275,IF(G$297="km suburban",$I275,IF(G$297="km rural",$J275,IF(G$297="km ducted",$K275,IF(G$297="km direct bury",$L275,0)))))),0)</f>
        <v>1358</v>
      </c>
      <c r="H347" s="283">
        <f ca="1">ROUNDUP('3.Network design parameters'!H$138*IF(H$297="km total",$G275,IF(H$297="km urban",$H275,IF(H$297="km suburban",$I275,IF(H$297="km rural",$J275,IF(H$297="km ducted",$K275,IF(H$297="km direct bury",$L275,0)))))),0)</f>
        <v>10861</v>
      </c>
      <c r="I347" s="283">
        <f ca="1">ROUNDUP('3.Network design parameters'!I$138*IF(I$297="km total",$G275,IF(I$297="km urban",$H275,IF(I$297="km suburban",$I275,IF(I$297="km rural",$J275,IF(I$297="km ducted",$K275,IF(I$297="km direct bury",$L275,0)))))),0)</f>
        <v>4073</v>
      </c>
      <c r="J347" s="283">
        <f ca="1">ROUNDUP('3.Network design parameters'!J$138*IF(J$297="km total",$G275,IF(J$297="km urban",$H275,IF(J$297="km suburban",$I275,IF(J$297="km rural",$J275,IF(J$297="km ducted",$K275,IF(J$297="km direct bury",$L275,0)))))),0)</f>
        <v>7467</v>
      </c>
      <c r="K347" s="283">
        <f ca="1">ROUNDUP('3.Network design parameters'!K$138*IF(K$297="km total",$G275,IF(K$297="km urban",$H275,IF(K$297="km suburban",$I275,IF(K$297="km rural",$J275,IF(K$297="km ducted",$K275,IF(K$297="km direct bury",$L275,0)))))),0)</f>
        <v>7467</v>
      </c>
      <c r="L347" s="283">
        <f ca="1">ROUNDUP('3.Network design parameters'!L$138*IF(L$297="km total",$G275,IF(L$297="km urban",$H275,IF(L$297="km suburban",$I275,IF(L$297="km rural",$J275,IF(L$297="km ducted",$K275,IF(L$297="km direct bury",$L275,0)))))),0)</f>
        <v>0</v>
      </c>
      <c r="M347" s="283">
        <f ca="1">ROUNDUP('3.Network design parameters'!M$138*IF(M$297="km total",$G275,IF(M$297="km urban",$H275,IF(M$297="km suburban",$I275,IF(M$297="km rural",$J275,IF(M$297="km ducted",$K275,IF(M$297="km direct bury",$L275,0)))))),0)</f>
        <v>0</v>
      </c>
      <c r="N347" s="283">
        <f ca="1">ROUNDUP('3.Network design parameters'!N$138*IF(N$297="km total",$G275,IF(N$297="km urban",$H275,IF(N$297="km suburban",$I275,IF(N$297="km rural",$J275,IF(N$297="km ducted",$K275,IF(N$297="km direct bury",$L275,0)))))),0)</f>
        <v>0</v>
      </c>
      <c r="O347" s="283">
        <f ca="1">ROUNDUP('3.Network design parameters'!O$138*IF(O$297="km total",$G275,IF(O$297="km urban",$H275,IF(O$297="km suburban",$I275,IF(O$297="km rural",$J275,IF(O$297="km ducted",$K275,IF(O$297="km direct bury",$L275,0)))))),0)</f>
        <v>0</v>
      </c>
      <c r="P347" s="283">
        <f ca="1">ROUNDUP('3.Network design parameters'!P$138*IF(P$297="km total",$G275,IF(P$297="km urban",$H275,IF(P$297="km suburban",$I275,IF(P$297="km rural",$J275,IF(P$297="km ducted",$K275,IF(P$297="km direct bury",$L275,0)))))),0)</f>
        <v>2987</v>
      </c>
      <c r="Q347" s="283">
        <f ca="1">ROUNDUP('3.Network design parameters'!Q$138*IF(Q$297="km total",$G275,IF(Q$297="km urban",$H275,IF(Q$297="km suburban",$I275,IF(Q$297="km rural",$J275,IF(Q$297="km ducted",$K275,IF(Q$297="km direct bury",$L275,0)))))),0)</f>
        <v>2987</v>
      </c>
      <c r="R347" s="283">
        <f ca="1">ROUNDUP('3.Network design parameters'!R$138*IF(R$297="km total",$G275,IF(R$297="km urban",$H275,IF(R$297="km suburban",$I275,IF(R$297="km rural",$J275,IF(R$297="km ducted",$K275,IF(R$297="km direct bury",$L275,0)))))),0)</f>
        <v>2987</v>
      </c>
      <c r="S347" s="283">
        <f ca="1">ROUNDUP('3.Network design parameters'!S$138*IF(S$297="km total",$G275,IF(S$297="km urban",$H275,IF(S$297="km suburban",$I275,IF(S$297="km rural",$J275,IF(S$297="km ducted",$K275,IF(S$297="km direct bury",$L275,0)))))),0)</f>
        <v>2987</v>
      </c>
    </row>
    <row r="348" spans="3:19">
      <c r="C348" s="242" t="str">
        <f t="shared" ca="1" si="48"/>
        <v>TL02</v>
      </c>
      <c r="D348" s="549" t="str">
        <f t="shared" ca="1" si="48"/>
        <v>AGGR ring</v>
      </c>
      <c r="E348" s="550"/>
      <c r="F348" s="283">
        <f ca="1">ROUNDUP('3.Network design parameters'!F$139*IF(F$297="km total",$G276,IF(F$297="km urban",$H276,IF(F$297="km suburban",$I276,IF(F$297="km rural",$J276,IF(F$297="km ducted",$K276,IF(F$297="km direct bury",$L276,0)))))),0)</f>
        <v>909</v>
      </c>
      <c r="G348" s="283">
        <f ca="1">ROUNDUP('3.Network design parameters'!G$139*IF(G$297="km total",$G276,IF(G$297="km urban",$H276,IF(G$297="km suburban",$I276,IF(G$297="km rural",$J276,IF(G$297="km ducted",$K276,IF(G$297="km direct bury",$L276,0)))))),0)</f>
        <v>455</v>
      </c>
      <c r="H348" s="283">
        <f ca="1">ROUNDUP('3.Network design parameters'!H$139*IF(H$297="km total",$G276,IF(H$297="km urban",$H276,IF(H$297="km suburban",$I276,IF(H$297="km rural",$J276,IF(H$297="km ducted",$K276,IF(H$297="km direct bury",$L276,0)))))),0)</f>
        <v>6359</v>
      </c>
      <c r="I348" s="283">
        <f ca="1">ROUNDUP('3.Network design parameters'!I$139*IF(I$297="km total",$G276,IF(I$297="km urban",$H276,IF(I$297="km suburban",$I276,IF(I$297="km rural",$J276,IF(I$297="km ducted",$K276,IF(I$297="km direct bury",$L276,0)))))),0)</f>
        <v>1363</v>
      </c>
      <c r="J348" s="283">
        <f ca="1">ROUNDUP('3.Network design parameters'!J$139*IF(J$297="km total",$G276,IF(J$297="km urban",$H276,IF(J$297="km suburban",$I276,IF(J$297="km rural",$J276,IF(J$297="km ducted",$K276,IF(J$297="km direct bury",$L276,0)))))),0)</f>
        <v>0</v>
      </c>
      <c r="K348" s="283">
        <f ca="1">ROUNDUP('3.Network design parameters'!K$139*IF(K$297="km total",$G276,IF(K$297="km urban",$H276,IF(K$297="km suburban",$I276,IF(K$297="km rural",$J276,IF(K$297="km ducted",$K276,IF(K$297="km direct bury",$L276,0)))))),0)</f>
        <v>1931</v>
      </c>
      <c r="L348" s="283">
        <f ca="1">ROUNDUP('3.Network design parameters'!L$139*IF(L$297="km total",$G276,IF(L$297="km urban",$H276,IF(L$297="km suburban",$I276,IF(L$297="km rural",$J276,IF(L$297="km ducted",$K276,IF(L$297="km direct bury",$L276,0)))))),0)</f>
        <v>3861</v>
      </c>
      <c r="M348" s="283">
        <f ca="1">ROUNDUP('3.Network design parameters'!M$139*IF(M$297="km total",$G276,IF(M$297="km urban",$H276,IF(M$297="km suburban",$I276,IF(M$297="km rural",$J276,IF(M$297="km ducted",$K276,IF(M$297="km direct bury",$L276,0)))))),0)</f>
        <v>1931</v>
      </c>
      <c r="N348" s="283">
        <f ca="1">ROUNDUP('3.Network design parameters'!N$139*IF(N$297="km total",$G276,IF(N$297="km urban",$H276,IF(N$297="km suburban",$I276,IF(N$297="km rural",$J276,IF(N$297="km ducted",$K276,IF(N$297="km direct bury",$L276,0)))))),0)</f>
        <v>0</v>
      </c>
      <c r="O348" s="283">
        <f ca="1">ROUNDUP('3.Network design parameters'!O$139*IF(O$297="km total",$G276,IF(O$297="km urban",$H276,IF(O$297="km suburban",$I276,IF(O$297="km rural",$J276,IF(O$297="km ducted",$K276,IF(O$297="km direct bury",$L276,0)))))),0)</f>
        <v>0</v>
      </c>
      <c r="P348" s="283">
        <f ca="1">ROUNDUP('3.Network design parameters'!P$139*IF(P$297="km total",$G276,IF(P$297="km urban",$H276,IF(P$297="km suburban",$I276,IF(P$297="km rural",$J276,IF(P$297="km ducted",$K276,IF(P$297="km direct bury",$L276,0)))))),0)</f>
        <v>773</v>
      </c>
      <c r="Q348" s="283">
        <f ca="1">ROUNDUP('3.Network design parameters'!Q$139*IF(Q$297="km total",$G276,IF(Q$297="km urban",$H276,IF(Q$297="km suburban",$I276,IF(Q$297="km rural",$J276,IF(Q$297="km ducted",$K276,IF(Q$297="km direct bury",$L276,0)))))),0)</f>
        <v>773</v>
      </c>
      <c r="R348" s="283">
        <f ca="1">ROUNDUP('3.Network design parameters'!R$139*IF(R$297="km total",$G276,IF(R$297="km urban",$H276,IF(R$297="km suburban",$I276,IF(R$297="km rural",$J276,IF(R$297="km ducted",$K276,IF(R$297="km direct bury",$L276,0)))))),0)</f>
        <v>773</v>
      </c>
      <c r="S348" s="283">
        <f ca="1">ROUNDUP('3.Network design parameters'!S$139*IF(S$297="km total",$G276,IF(S$297="km urban",$H276,IF(S$297="km suburban",$I276,IF(S$297="km rural",$J276,IF(S$297="km ducted",$K276,IF(S$297="km direct bury",$L276,0)))))),0)</f>
        <v>773</v>
      </c>
    </row>
    <row r="349" spans="3:19">
      <c r="C349" s="242" t="str">
        <f t="shared" ca="1" si="48"/>
        <v>TL03</v>
      </c>
      <c r="D349" s="549" t="str">
        <f t="shared" ca="1" si="48"/>
        <v>EDGE ring</v>
      </c>
      <c r="E349" s="550"/>
      <c r="F349" s="283">
        <f ca="1">ROUNDUP('3.Network design parameters'!F$140*IF(F$297="km total",$G277,IF(F$297="km urban",$H277,IF(F$297="km suburban",$I277,IF(F$297="km rural",$J277,IF(F$297="km ducted",$K277,IF(F$297="km direct bury",$L277,0)))))),0)</f>
        <v>303</v>
      </c>
      <c r="G349" s="283">
        <f ca="1">ROUNDUP('3.Network design parameters'!G$140*IF(G$297="km total",$G277,IF(G$297="km urban",$H277,IF(G$297="km suburban",$I277,IF(G$297="km rural",$J277,IF(G$297="km ducted",$K277,IF(G$297="km direct bury",$L277,0)))))),0)</f>
        <v>152</v>
      </c>
      <c r="H349" s="283">
        <f ca="1">ROUNDUP('3.Network design parameters'!H$140*IF(H$297="km total",$G277,IF(H$297="km urban",$H277,IF(H$297="km suburban",$I277,IF(H$297="km rural",$J277,IF(H$297="km ducted",$K277,IF(H$297="km direct bury",$L277,0)))))),0)</f>
        <v>2120</v>
      </c>
      <c r="I349" s="283">
        <f ca="1">ROUNDUP('3.Network design parameters'!I$140*IF(I$297="km total",$G277,IF(I$297="km urban",$H277,IF(I$297="km suburban",$I277,IF(I$297="km rural",$J277,IF(I$297="km ducted",$K277,IF(I$297="km direct bury",$L277,0)))))),0)</f>
        <v>455</v>
      </c>
      <c r="J349" s="283">
        <f ca="1">ROUNDUP('3.Network design parameters'!J$140*IF(J$297="km total",$G277,IF(J$297="km urban",$H277,IF(J$297="km suburban",$I277,IF(J$297="km rural",$J277,IF(J$297="km ducted",$K277,IF(J$297="km direct bury",$L277,0)))))),0)</f>
        <v>0</v>
      </c>
      <c r="K349" s="283">
        <f ca="1">ROUNDUP('3.Network design parameters'!K$140*IF(K$297="km total",$G277,IF(K$297="km urban",$H277,IF(K$297="km suburban",$I277,IF(K$297="km rural",$J277,IF(K$297="km ducted",$K277,IF(K$297="km direct bury",$L277,0)))))),0)</f>
        <v>0</v>
      </c>
      <c r="L349" s="283">
        <f ca="1">ROUNDUP('3.Network design parameters'!L$140*IF(L$297="km total",$G277,IF(L$297="km urban",$H277,IF(L$297="km suburban",$I277,IF(L$297="km rural",$J277,IF(L$297="km ducted",$K277,IF(L$297="km direct bury",$L277,0)))))),0)</f>
        <v>644</v>
      </c>
      <c r="M349" s="283">
        <f ca="1">ROUNDUP('3.Network design parameters'!M$140*IF(M$297="km total",$G277,IF(M$297="km urban",$H277,IF(M$297="km suburban",$I277,IF(M$297="km rural",$J277,IF(M$297="km ducted",$K277,IF(M$297="km direct bury",$L277,0)))))),0)</f>
        <v>1287</v>
      </c>
      <c r="N349" s="283">
        <f ca="1">ROUNDUP('3.Network design parameters'!N$140*IF(N$297="km total",$G277,IF(N$297="km urban",$H277,IF(N$297="km suburban",$I277,IF(N$297="km rural",$J277,IF(N$297="km ducted",$K277,IF(N$297="km direct bury",$L277,0)))))),0)</f>
        <v>644</v>
      </c>
      <c r="O349" s="283">
        <f ca="1">ROUNDUP('3.Network design parameters'!O$140*IF(O$297="km total",$G277,IF(O$297="km urban",$H277,IF(O$297="km suburban",$I277,IF(O$297="km rural",$J277,IF(O$297="km ducted",$K277,IF(O$297="km direct bury",$L277,0)))))),0)</f>
        <v>0</v>
      </c>
      <c r="P349" s="283">
        <f ca="1">ROUNDUP('3.Network design parameters'!P$140*IF(P$297="km total",$G277,IF(P$297="km urban",$H277,IF(P$297="km suburban",$I277,IF(P$297="km rural",$J277,IF(P$297="km ducted",$K277,IF(P$297="km direct bury",$L277,0)))))),0)</f>
        <v>258</v>
      </c>
      <c r="Q349" s="283">
        <f ca="1">ROUNDUP('3.Network design parameters'!Q$140*IF(Q$297="km total",$G277,IF(Q$297="km urban",$H277,IF(Q$297="km suburban",$I277,IF(Q$297="km rural",$J277,IF(Q$297="km ducted",$K277,IF(Q$297="km direct bury",$L277,0)))))),0)</f>
        <v>258</v>
      </c>
      <c r="R349" s="283">
        <f ca="1">ROUNDUP('3.Network design parameters'!R$140*IF(R$297="km total",$G277,IF(R$297="km urban",$H277,IF(R$297="km suburban",$I277,IF(R$297="km rural",$J277,IF(R$297="km ducted",$K277,IF(R$297="km direct bury",$L277,0)))))),0)</f>
        <v>258</v>
      </c>
      <c r="S349" s="283">
        <f ca="1">ROUNDUP('3.Network design parameters'!S$140*IF(S$297="km total",$G277,IF(S$297="km urban",$H277,IF(S$297="km suburban",$I277,IF(S$297="km rural",$J277,IF(S$297="km ducted",$K277,IF(S$297="km direct bury",$L277,0)))))),0)</f>
        <v>258</v>
      </c>
    </row>
    <row r="350" spans="3:19">
      <c r="C350" s="242" t="str">
        <f t="shared" ca="1" si="48"/>
        <v>TL04</v>
      </c>
      <c r="D350" s="549" t="str">
        <f t="shared" ca="1" si="48"/>
        <v>CORE ring</v>
      </c>
      <c r="E350" s="550"/>
      <c r="F350" s="283">
        <f ca="1">ROUNDUP('3.Network design parameters'!F$141*IF(F$297="km total",$G278,IF(F$297="km urban",$H278,IF(F$297="km suburban",$I278,IF(F$297="km rural",$J278,IF(F$297="km ducted",$K278,IF(F$297="km direct bury",$L278,0)))))),0)</f>
        <v>307</v>
      </c>
      <c r="G350" s="283">
        <f ca="1">ROUNDUP('3.Network design parameters'!G$141*IF(G$297="km total",$G278,IF(G$297="km urban",$H278,IF(G$297="km suburban",$I278,IF(G$297="km rural",$J278,IF(G$297="km ducted",$K278,IF(G$297="km direct bury",$L278,0)))))),0)</f>
        <v>154</v>
      </c>
      <c r="H350" s="283">
        <f ca="1">ROUNDUP('3.Network design parameters'!H$141*IF(H$297="km total",$G278,IF(H$297="km urban",$H278,IF(H$297="km suburban",$I278,IF(H$297="km rural",$J278,IF(H$297="km ducted",$K278,IF(H$297="km direct bury",$L278,0)))))),0)</f>
        <v>1687</v>
      </c>
      <c r="I350" s="283">
        <f ca="1">ROUNDUP('3.Network design parameters'!I$141*IF(I$297="km total",$G278,IF(I$297="km urban",$H278,IF(I$297="km suburban",$I278,IF(I$297="km rural",$J278,IF(I$297="km ducted",$K278,IF(I$297="km direct bury",$L278,0)))))),0)</f>
        <v>460</v>
      </c>
      <c r="J350" s="283">
        <f ca="1">ROUNDUP('3.Network design parameters'!J$141*IF(J$297="km total",$G278,IF(J$297="km urban",$H278,IF(J$297="km suburban",$I278,IF(J$297="km rural",$J278,IF(J$297="km ducted",$K278,IF(J$297="km direct bury",$L278,0)))))),0)</f>
        <v>0</v>
      </c>
      <c r="K350" s="283">
        <f ca="1">ROUNDUP('3.Network design parameters'!K$141*IF(K$297="km total",$G278,IF(K$297="km urban",$H278,IF(K$297="km suburban",$I278,IF(K$297="km rural",$J278,IF(K$297="km ducted",$K278,IF(K$297="km direct bury",$L278,0)))))),0)</f>
        <v>0</v>
      </c>
      <c r="L350" s="283">
        <f ca="1">ROUNDUP('3.Network design parameters'!L$141*IF(L$297="km total",$G278,IF(L$297="km urban",$H278,IF(L$297="km suburban",$I278,IF(L$297="km rural",$J278,IF(L$297="km ducted",$K278,IF(L$297="km direct bury",$L278,0)))))),0)</f>
        <v>0</v>
      </c>
      <c r="M350" s="283">
        <f ca="1">ROUNDUP('3.Network design parameters'!M$141*IF(M$297="km total",$G278,IF(M$297="km urban",$H278,IF(M$297="km suburban",$I278,IF(M$297="km rural",$J278,IF(M$297="km ducted",$K278,IF(M$297="km direct bury",$L278,0)))))),0)</f>
        <v>0</v>
      </c>
      <c r="N350" s="283">
        <f ca="1">ROUNDUP('3.Network design parameters'!N$141*IF(N$297="km total",$G278,IF(N$297="km urban",$H278,IF(N$297="km suburban",$I278,IF(N$297="km rural",$J278,IF(N$297="km ducted",$K278,IF(N$297="km direct bury",$L278,0)))))),0)</f>
        <v>1073</v>
      </c>
      <c r="O350" s="283">
        <f ca="1">ROUNDUP('3.Network design parameters'!O$141*IF(O$297="km total",$G278,IF(O$297="km urban",$H278,IF(O$297="km suburban",$I278,IF(O$297="km rural",$J278,IF(O$297="km ducted",$K278,IF(O$297="km direct bury",$L278,0)))))),0)</f>
        <v>1073</v>
      </c>
      <c r="P350" s="283">
        <f ca="1">ROUNDUP('3.Network design parameters'!P$141*IF(P$297="km total",$G278,IF(P$297="km urban",$H278,IF(P$297="km suburban",$I278,IF(P$297="km rural",$J278,IF(P$297="km ducted",$K278,IF(P$297="km direct bury",$L278,0)))))),0)</f>
        <v>215</v>
      </c>
      <c r="Q350" s="283">
        <f ca="1">ROUNDUP('3.Network design parameters'!Q$141*IF(Q$297="km total",$G278,IF(Q$297="km urban",$H278,IF(Q$297="km suburban",$I278,IF(Q$297="km rural",$J278,IF(Q$297="km ducted",$K278,IF(Q$297="km direct bury",$L278,0)))))),0)</f>
        <v>215</v>
      </c>
      <c r="R350" s="283">
        <f ca="1">ROUNDUP('3.Network design parameters'!R$141*IF(R$297="km total",$G278,IF(R$297="km urban",$H278,IF(R$297="km suburban",$I278,IF(R$297="km rural",$J278,IF(R$297="km ducted",$K278,IF(R$297="km direct bury",$L278,0)))))),0)</f>
        <v>215</v>
      </c>
      <c r="S350" s="283">
        <f ca="1">ROUNDUP('3.Network design parameters'!S$141*IF(S$297="km total",$G278,IF(S$297="km urban",$H278,IF(S$297="km suburban",$I278,IF(S$297="km rural",$J278,IF(S$297="km ducted",$K278,IF(S$297="km direct bury",$L278,0)))))),0)</f>
        <v>215</v>
      </c>
    </row>
    <row r="351" spans="3:19">
      <c r="C351" s="242" t="str">
        <f t="shared" ca="1" si="48"/>
        <v>TL05</v>
      </c>
      <c r="D351" s="549" t="str">
        <f t="shared" ca="1" si="48"/>
        <v>CORE-ICGW</v>
      </c>
      <c r="E351" s="550"/>
      <c r="F351" s="283">
        <f ca="1">ROUNDUP('3.Network design parameters'!F$142*IF(F$297="km total",$G279,IF(F$297="km urban",$H279,IF(F$297="km suburban",$I279,IF(F$297="km rural",$J279,IF(F$297="km ducted",$K279,IF(F$297="km direct bury",$L279,0)))))),0)</f>
        <v>0</v>
      </c>
      <c r="G351" s="283">
        <f ca="1">ROUNDUP('3.Network design parameters'!G$142*IF(G$297="km total",$G279,IF(G$297="km urban",$H279,IF(G$297="km suburban",$I279,IF(G$297="km rural",$J279,IF(G$297="km ducted",$K279,IF(G$297="km direct bury",$L279,0)))))),0)</f>
        <v>0</v>
      </c>
      <c r="H351" s="283">
        <f ca="1">ROUNDUP('3.Network design parameters'!H$142*IF(H$297="km total",$G279,IF(H$297="km urban",$H279,IF(H$297="km suburban",$I279,IF(H$297="km rural",$J279,IF(H$297="km ducted",$K279,IF(H$297="km direct bury",$L279,0)))))),0)</f>
        <v>0</v>
      </c>
      <c r="I351" s="283">
        <f ca="1">ROUNDUP('3.Network design parameters'!I$142*IF(I$297="km total",$G279,IF(I$297="km urban",$H279,IF(I$297="km suburban",$I279,IF(I$297="km rural",$J279,IF(I$297="km ducted",$K279,IF(I$297="km direct bury",$L279,0)))))),0)</f>
        <v>0</v>
      </c>
      <c r="J351" s="283">
        <f ca="1">ROUNDUP('3.Network design parameters'!J$142*IF(J$297="km total",$G279,IF(J$297="km urban",$H279,IF(J$297="km suburban",$I279,IF(J$297="km rural",$J279,IF(J$297="km ducted",$K279,IF(J$297="km direct bury",$L279,0)))))),0)</f>
        <v>0</v>
      </c>
      <c r="K351" s="283">
        <f ca="1">ROUNDUP('3.Network design parameters'!K$142*IF(K$297="km total",$G279,IF(K$297="km urban",$H279,IF(K$297="km suburban",$I279,IF(K$297="km rural",$J279,IF(K$297="km ducted",$K279,IF(K$297="km direct bury",$L279,0)))))),0)</f>
        <v>0</v>
      </c>
      <c r="L351" s="283">
        <f ca="1">ROUNDUP('3.Network design parameters'!L$142*IF(L$297="km total",$G279,IF(L$297="km urban",$H279,IF(L$297="km suburban",$I279,IF(L$297="km rural",$J279,IF(L$297="km ducted",$K279,IF(L$297="km direct bury",$L279,0)))))),0)</f>
        <v>0</v>
      </c>
      <c r="M351" s="283">
        <f ca="1">ROUNDUP('3.Network design parameters'!M$142*IF(M$297="km total",$G279,IF(M$297="km urban",$H279,IF(M$297="km suburban",$I279,IF(M$297="km rural",$J279,IF(M$297="km ducted",$K279,IF(M$297="km direct bury",$L279,0)))))),0)</f>
        <v>0</v>
      </c>
      <c r="N351" s="283">
        <f ca="1">ROUNDUP('3.Network design parameters'!N$142*IF(N$297="km total",$G279,IF(N$297="km urban",$H279,IF(N$297="km suburban",$I279,IF(N$297="km rural",$J279,IF(N$297="km ducted",$K279,IF(N$297="km direct bury",$L279,0)))))),0)</f>
        <v>0</v>
      </c>
      <c r="O351" s="283">
        <f ca="1">ROUNDUP('3.Network design parameters'!O$142*IF(O$297="km total",$G279,IF(O$297="km urban",$H279,IF(O$297="km suburban",$I279,IF(O$297="km rural",$J279,IF(O$297="km ducted",$K279,IF(O$297="km direct bury",$L279,0)))))),0)</f>
        <v>0</v>
      </c>
      <c r="P351" s="283">
        <f ca="1">ROUNDUP('3.Network design parameters'!P$142*IF(P$297="km total",$G279,IF(P$297="km urban",$H279,IF(P$297="km suburban",$I279,IF(P$297="km rural",$J279,IF(P$297="km ducted",$K279,IF(P$297="km direct bury",$L279,0)))))),0)</f>
        <v>0</v>
      </c>
      <c r="Q351" s="283">
        <f ca="1">ROUNDUP('3.Network design parameters'!Q$142*IF(Q$297="km total",$G279,IF(Q$297="km urban",$H279,IF(Q$297="km suburban",$I279,IF(Q$297="km rural",$J279,IF(Q$297="km ducted",$K279,IF(Q$297="km direct bury",$L279,0)))))),0)</f>
        <v>0</v>
      </c>
      <c r="R351" s="283">
        <f ca="1">ROUNDUP('3.Network design parameters'!R$142*IF(R$297="km total",$G279,IF(R$297="km urban",$H279,IF(R$297="km suburban",$I279,IF(R$297="km rural",$J279,IF(R$297="km ducted",$K279,IF(R$297="km direct bury",$L279,0)))))),0)</f>
        <v>0</v>
      </c>
      <c r="S351" s="283">
        <f ca="1">ROUNDUP('3.Network design parameters'!S$142*IF(S$297="km total",$G279,IF(S$297="km urban",$H279,IF(S$297="km suburban",$I279,IF(S$297="km rural",$J279,IF(S$297="km ducted",$K279,IF(S$297="km direct bury",$L279,0)))))),0)</f>
        <v>0</v>
      </c>
    </row>
    <row r="352" spans="3:19">
      <c r="C352" s="242" t="str">
        <f t="shared" ca="1" si="48"/>
        <v>TL06</v>
      </c>
      <c r="D352" s="549" t="str">
        <f t="shared" ca="1" si="48"/>
        <v>CORE-INTGW</v>
      </c>
      <c r="E352" s="550"/>
      <c r="F352" s="283">
        <f ca="1">ROUNDUP('3.Network design parameters'!F$143*IF(F$297="km total",$G280,IF(F$297="km urban",$H280,IF(F$297="km suburban",$I280,IF(F$297="km rural",$J280,IF(F$297="km ducted",$K280,IF(F$297="km direct bury",$L280,0)))))),0)</f>
        <v>0</v>
      </c>
      <c r="G352" s="283">
        <f ca="1">ROUNDUP('3.Network design parameters'!G$143*IF(G$297="km total",$G280,IF(G$297="km urban",$H280,IF(G$297="km suburban",$I280,IF(G$297="km rural",$J280,IF(G$297="km ducted",$K280,IF(G$297="km direct bury",$L280,0)))))),0)</f>
        <v>0</v>
      </c>
      <c r="H352" s="283">
        <f ca="1">ROUNDUP('3.Network design parameters'!H$143*IF(H$297="km total",$G280,IF(H$297="km urban",$H280,IF(H$297="km suburban",$I280,IF(H$297="km rural",$J280,IF(H$297="km ducted",$K280,IF(H$297="km direct bury",$L280,0)))))),0)</f>
        <v>0</v>
      </c>
      <c r="I352" s="283">
        <f ca="1">ROUNDUP('3.Network design parameters'!I$143*IF(I$297="km total",$G280,IF(I$297="km urban",$H280,IF(I$297="km suburban",$I280,IF(I$297="km rural",$J280,IF(I$297="km ducted",$K280,IF(I$297="km direct bury",$L280,0)))))),0)</f>
        <v>0</v>
      </c>
      <c r="J352" s="283">
        <f ca="1">ROUNDUP('3.Network design parameters'!J$143*IF(J$297="km total",$G280,IF(J$297="km urban",$H280,IF(J$297="km suburban",$I280,IF(J$297="km rural",$J280,IF(J$297="km ducted",$K280,IF(J$297="km direct bury",$L280,0)))))),0)</f>
        <v>0</v>
      </c>
      <c r="K352" s="283">
        <f ca="1">ROUNDUP('3.Network design parameters'!K$143*IF(K$297="km total",$G280,IF(K$297="km urban",$H280,IF(K$297="km suburban",$I280,IF(K$297="km rural",$J280,IF(K$297="km ducted",$K280,IF(K$297="km direct bury",$L280,0)))))),0)</f>
        <v>0</v>
      </c>
      <c r="L352" s="283">
        <f ca="1">ROUNDUP('3.Network design parameters'!L$143*IF(L$297="km total",$G280,IF(L$297="km urban",$H280,IF(L$297="km suburban",$I280,IF(L$297="km rural",$J280,IF(L$297="km ducted",$K280,IF(L$297="km direct bury",$L280,0)))))),0)</f>
        <v>0</v>
      </c>
      <c r="M352" s="283">
        <f ca="1">ROUNDUP('3.Network design parameters'!M$143*IF(M$297="km total",$G280,IF(M$297="km urban",$H280,IF(M$297="km suburban",$I280,IF(M$297="km rural",$J280,IF(M$297="km ducted",$K280,IF(M$297="km direct bury",$L280,0)))))),0)</f>
        <v>0</v>
      </c>
      <c r="N352" s="283">
        <f ca="1">ROUNDUP('3.Network design parameters'!N$143*IF(N$297="km total",$G280,IF(N$297="km urban",$H280,IF(N$297="km suburban",$I280,IF(N$297="km rural",$J280,IF(N$297="km ducted",$K280,IF(N$297="km direct bury",$L280,0)))))),0)</f>
        <v>0</v>
      </c>
      <c r="O352" s="283">
        <f ca="1">ROUNDUP('3.Network design parameters'!O$143*IF(O$297="km total",$G280,IF(O$297="km urban",$H280,IF(O$297="km suburban",$I280,IF(O$297="km rural",$J280,IF(O$297="km ducted",$K280,IF(O$297="km direct bury",$L280,0)))))),0)</f>
        <v>0</v>
      </c>
      <c r="P352" s="283">
        <f ca="1">ROUNDUP('3.Network design parameters'!P$143*IF(P$297="km total",$G280,IF(P$297="km urban",$H280,IF(P$297="km suburban",$I280,IF(P$297="km rural",$J280,IF(P$297="km ducted",$K280,IF(P$297="km direct bury",$L280,0)))))),0)</f>
        <v>0</v>
      </c>
      <c r="Q352" s="283">
        <f ca="1">ROUNDUP('3.Network design parameters'!Q$143*IF(Q$297="km total",$G280,IF(Q$297="km urban",$H280,IF(Q$297="km suburban",$I280,IF(Q$297="km rural",$J280,IF(Q$297="km ducted",$K280,IF(Q$297="km direct bury",$L280,0)))))),0)</f>
        <v>0</v>
      </c>
      <c r="R352" s="283">
        <f ca="1">ROUNDUP('3.Network design parameters'!R$143*IF(R$297="km total",$G280,IF(R$297="km urban",$H280,IF(R$297="km suburban",$I280,IF(R$297="km rural",$J280,IF(R$297="km ducted",$K280,IF(R$297="km direct bury",$L280,0)))))),0)</f>
        <v>0</v>
      </c>
      <c r="S352" s="283">
        <f ca="1">ROUNDUP('3.Network design parameters'!S$143*IF(S$297="km total",$G280,IF(S$297="km urban",$H280,IF(S$297="km suburban",$I280,IF(S$297="km rural",$J280,IF(S$297="km ducted",$K280,IF(S$297="km direct bury",$L280,0)))))),0)</f>
        <v>0</v>
      </c>
    </row>
    <row r="355" spans="3:19">
      <c r="C355" s="222">
        <v>2020</v>
      </c>
    </row>
    <row r="356" spans="3:19" ht="38.25">
      <c r="C356" s="253"/>
      <c r="D356" s="156"/>
      <c r="E356" s="251" t="s">
        <v>211</v>
      </c>
      <c r="F356" s="77" t="str">
        <f t="shared" ref="F356:S356" ca="1" si="49">F344</f>
        <v>Trench - urban</v>
      </c>
      <c r="G356" s="77" t="str">
        <f t="shared" ca="1" si="49"/>
        <v>Trench - suburban</v>
      </c>
      <c r="H356" s="77" t="str">
        <f t="shared" ca="1" si="49"/>
        <v>Trench - rural</v>
      </c>
      <c r="I356" s="77" t="str">
        <f t="shared" ca="1" si="49"/>
        <v>Duct</v>
      </c>
      <c r="J356" s="77" t="str">
        <f t="shared" ca="1" si="49"/>
        <v>Cable - 12 fibre</v>
      </c>
      <c r="K356" s="77" t="str">
        <f t="shared" ca="1" si="49"/>
        <v>Cable - 24 fibre</v>
      </c>
      <c r="L356" s="77" t="str">
        <f t="shared" ca="1" si="49"/>
        <v>Cable -  48 fibre</v>
      </c>
      <c r="M356" s="77" t="str">
        <f t="shared" ca="1" si="49"/>
        <v>Cable - 64 fibre</v>
      </c>
      <c r="N356" s="77" t="str">
        <f t="shared" ca="1" si="49"/>
        <v>Cable - 96 fibre</v>
      </c>
      <c r="O356" s="77" t="str">
        <f t="shared" ca="1" si="49"/>
        <v>Cable - 192 fibre</v>
      </c>
      <c r="P356" s="77" t="str">
        <f t="shared" ca="1" si="49"/>
        <v>Fibre joint</v>
      </c>
      <c r="Q356" s="77" t="str">
        <f t="shared" ca="1" si="49"/>
        <v>Jointing box</v>
      </c>
      <c r="R356" s="77" t="str">
        <f t="shared" ca="1" si="49"/>
        <v>Manhole</v>
      </c>
      <c r="S356" s="77" t="str">
        <f t="shared" ca="1" si="49"/>
        <v>Cross connection frame</v>
      </c>
    </row>
    <row r="357" spans="3:19">
      <c r="C357" s="254"/>
      <c r="D357" s="255"/>
      <c r="E357" s="251" t="s">
        <v>54</v>
      </c>
      <c r="F357" s="250" t="str">
        <f t="shared" ref="F357:S357" ca="1" si="50">F345</f>
        <v>km urban</v>
      </c>
      <c r="G357" s="250" t="str">
        <f t="shared" ca="1" si="50"/>
        <v>km suburban</v>
      </c>
      <c r="H357" s="250" t="str">
        <f t="shared" ca="1" si="50"/>
        <v>km rural</v>
      </c>
      <c r="I357" s="250" t="str">
        <f t="shared" ca="1" si="50"/>
        <v>km ducted</v>
      </c>
      <c r="J357" s="250" t="str">
        <f t="shared" ca="1" si="50"/>
        <v>km total</v>
      </c>
      <c r="K357" s="250" t="str">
        <f t="shared" ca="1" si="50"/>
        <v>km total</v>
      </c>
      <c r="L357" s="250" t="str">
        <f t="shared" ca="1" si="50"/>
        <v>km total</v>
      </c>
      <c r="M357" s="250" t="str">
        <f t="shared" ca="1" si="50"/>
        <v>km total</v>
      </c>
      <c r="N357" s="250" t="str">
        <f t="shared" ca="1" si="50"/>
        <v>km total</v>
      </c>
      <c r="O357" s="250" t="str">
        <f t="shared" ca="1" si="50"/>
        <v>km total</v>
      </c>
      <c r="P357" s="250" t="str">
        <f t="shared" ca="1" si="50"/>
        <v>km total</v>
      </c>
      <c r="Q357" s="250" t="str">
        <f t="shared" ca="1" si="50"/>
        <v>km total</v>
      </c>
      <c r="R357" s="250" t="str">
        <f t="shared" ca="1" si="50"/>
        <v>km total</v>
      </c>
      <c r="S357" s="250" t="str">
        <f t="shared" ca="1" si="50"/>
        <v>km total</v>
      </c>
    </row>
    <row r="358" spans="3:19">
      <c r="C358" s="56" t="s">
        <v>21</v>
      </c>
      <c r="D358" s="258" t="s">
        <v>186</v>
      </c>
      <c r="E358" s="257"/>
      <c r="F358" s="250"/>
      <c r="G358" s="250"/>
      <c r="H358" s="250"/>
      <c r="I358" s="250"/>
      <c r="J358" s="250"/>
      <c r="K358" s="250"/>
      <c r="L358" s="250"/>
      <c r="M358" s="250"/>
      <c r="N358" s="250"/>
      <c r="O358" s="250"/>
      <c r="P358" s="250"/>
      <c r="Q358" s="250"/>
      <c r="R358" s="250"/>
      <c r="S358" s="250"/>
    </row>
    <row r="359" spans="3:19">
      <c r="C359" s="242" t="str">
        <f t="shared" ref="C359:D364" ca="1" si="51">C347</f>
        <v>TL01</v>
      </c>
      <c r="D359" s="549" t="str">
        <f t="shared" ca="1" si="51"/>
        <v>MSAN ring</v>
      </c>
      <c r="E359" s="550"/>
      <c r="F359" s="283">
        <f ca="1">ROUNDUP('3.Network design parameters'!F$138*IF(F$297="km total",$G284,IF(F$297="km urban",$H284,IF(F$297="km suburban",$I284,IF(F$297="km rural",$J284,IF(F$297="km ducted",$K284,IF(F$297="km direct bury",$L284,0)))))),0)</f>
        <v>2803</v>
      </c>
      <c r="G359" s="283">
        <f ca="1">ROUNDUP('3.Network design parameters'!G$138*IF(G$297="km total",$G284,IF(G$297="km urban",$H284,IF(G$297="km suburban",$I284,IF(G$297="km rural",$J284,IF(G$297="km ducted",$K284,IF(G$297="km direct bury",$L284,0)))))),0)</f>
        <v>1402</v>
      </c>
      <c r="H359" s="283">
        <f ca="1">ROUNDUP('3.Network design parameters'!H$138*IF(H$297="km total",$G284,IF(H$297="km urban",$H284,IF(H$297="km suburban",$I284,IF(H$297="km rural",$J284,IF(H$297="km ducted",$K284,IF(H$297="km direct bury",$L284,0)))))),0)</f>
        <v>11211</v>
      </c>
      <c r="I359" s="283">
        <f ca="1">ROUNDUP('3.Network design parameters'!I$138*IF(I$297="km total",$G284,IF(I$297="km urban",$H284,IF(I$297="km suburban",$I284,IF(I$297="km rural",$J284,IF(I$297="km ducted",$K284,IF(I$297="km direct bury",$L284,0)))))),0)</f>
        <v>4204</v>
      </c>
      <c r="J359" s="283">
        <f ca="1">ROUNDUP('3.Network design parameters'!J$138*IF(J$297="km total",$G284,IF(J$297="km urban",$H284,IF(J$297="km suburban",$I284,IF(J$297="km rural",$J284,IF(J$297="km ducted",$K284,IF(J$297="km direct bury",$L284,0)))))),0)</f>
        <v>7708</v>
      </c>
      <c r="K359" s="283">
        <f ca="1">ROUNDUP('3.Network design parameters'!K$138*IF(K$297="km total",$G284,IF(K$297="km urban",$H284,IF(K$297="km suburban",$I284,IF(K$297="km rural",$J284,IF(K$297="km ducted",$K284,IF(K$297="km direct bury",$L284,0)))))),0)</f>
        <v>7708</v>
      </c>
      <c r="L359" s="283">
        <f ca="1">ROUNDUP('3.Network design parameters'!L$138*IF(L$297="km total",$G284,IF(L$297="km urban",$H284,IF(L$297="km suburban",$I284,IF(L$297="km rural",$J284,IF(L$297="km ducted",$K284,IF(L$297="km direct bury",$L284,0)))))),0)</f>
        <v>0</v>
      </c>
      <c r="M359" s="283">
        <f ca="1">ROUNDUP('3.Network design parameters'!M$138*IF(M$297="km total",$G284,IF(M$297="km urban",$H284,IF(M$297="km suburban",$I284,IF(M$297="km rural",$J284,IF(M$297="km ducted",$K284,IF(M$297="km direct bury",$L284,0)))))),0)</f>
        <v>0</v>
      </c>
      <c r="N359" s="283">
        <f ca="1">ROUNDUP('3.Network design parameters'!N$138*IF(N$297="km total",$G284,IF(N$297="km urban",$H284,IF(N$297="km suburban",$I284,IF(N$297="km rural",$J284,IF(N$297="km ducted",$K284,IF(N$297="km direct bury",$L284,0)))))),0)</f>
        <v>0</v>
      </c>
      <c r="O359" s="283">
        <f ca="1">ROUNDUP('3.Network design parameters'!O$138*IF(O$297="km total",$G284,IF(O$297="km urban",$H284,IF(O$297="km suburban",$I284,IF(O$297="km rural",$J284,IF(O$297="km ducted",$K284,IF(O$297="km direct bury",$L284,0)))))),0)</f>
        <v>0</v>
      </c>
      <c r="P359" s="283">
        <f ca="1">ROUNDUP('3.Network design parameters'!P$138*IF(P$297="km total",$G284,IF(P$297="km urban",$H284,IF(P$297="km suburban",$I284,IF(P$297="km rural",$J284,IF(P$297="km ducted",$K284,IF(P$297="km direct bury",$L284,0)))))),0)</f>
        <v>3083</v>
      </c>
      <c r="Q359" s="283">
        <f ca="1">ROUNDUP('3.Network design parameters'!Q$138*IF(Q$297="km total",$G284,IF(Q$297="km urban",$H284,IF(Q$297="km suburban",$I284,IF(Q$297="km rural",$J284,IF(Q$297="km ducted",$K284,IF(Q$297="km direct bury",$L284,0)))))),0)</f>
        <v>3083</v>
      </c>
      <c r="R359" s="283">
        <f ca="1">ROUNDUP('3.Network design parameters'!R$138*IF(R$297="km total",$G284,IF(R$297="km urban",$H284,IF(R$297="km suburban",$I284,IF(R$297="km rural",$J284,IF(R$297="km ducted",$K284,IF(R$297="km direct bury",$L284,0)))))),0)</f>
        <v>3083</v>
      </c>
      <c r="S359" s="283">
        <f ca="1">ROUNDUP('3.Network design parameters'!S$138*IF(S$297="km total",$G284,IF(S$297="km urban",$H284,IF(S$297="km suburban",$I284,IF(S$297="km rural",$J284,IF(S$297="km ducted",$K284,IF(S$297="km direct bury",$L284,0)))))),0)</f>
        <v>3083</v>
      </c>
    </row>
    <row r="360" spans="3:19">
      <c r="C360" s="242" t="str">
        <f t="shared" ca="1" si="51"/>
        <v>TL02</v>
      </c>
      <c r="D360" s="549" t="str">
        <f t="shared" ca="1" si="51"/>
        <v>AGGR ring</v>
      </c>
      <c r="E360" s="550"/>
      <c r="F360" s="283">
        <f ca="1">ROUNDUP('3.Network design parameters'!F$139*IF(F$297="km total",$G285,IF(F$297="km urban",$H285,IF(F$297="km suburban",$I285,IF(F$297="km rural",$J285,IF(F$297="km ducted",$K285,IF(F$297="km direct bury",$L285,0)))))),0)</f>
        <v>938</v>
      </c>
      <c r="G360" s="283">
        <f ca="1">ROUNDUP('3.Network design parameters'!G$139*IF(G$297="km total",$G285,IF(G$297="km urban",$H285,IF(G$297="km suburban",$I285,IF(G$297="km rural",$J285,IF(G$297="km ducted",$K285,IF(G$297="km direct bury",$L285,0)))))),0)</f>
        <v>469</v>
      </c>
      <c r="H360" s="283">
        <f ca="1">ROUNDUP('3.Network design parameters'!H$139*IF(H$297="km total",$G285,IF(H$297="km urban",$H285,IF(H$297="km suburban",$I285,IF(H$297="km rural",$J285,IF(H$297="km ducted",$K285,IF(H$297="km direct bury",$L285,0)))))),0)</f>
        <v>6564</v>
      </c>
      <c r="I360" s="283">
        <f ca="1">ROUNDUP('3.Network design parameters'!I$139*IF(I$297="km total",$G285,IF(I$297="km urban",$H285,IF(I$297="km suburban",$I285,IF(I$297="km rural",$J285,IF(I$297="km ducted",$K285,IF(I$297="km direct bury",$L285,0)))))),0)</f>
        <v>1407</v>
      </c>
      <c r="J360" s="283">
        <f ca="1">ROUNDUP('3.Network design parameters'!J$139*IF(J$297="km total",$G285,IF(J$297="km urban",$H285,IF(J$297="km suburban",$I285,IF(J$297="km rural",$J285,IF(J$297="km ducted",$K285,IF(J$297="km direct bury",$L285,0)))))),0)</f>
        <v>0</v>
      </c>
      <c r="K360" s="283">
        <f ca="1">ROUNDUP('3.Network design parameters'!K$139*IF(K$297="km total",$G285,IF(K$297="km urban",$H285,IF(K$297="km suburban",$I285,IF(K$297="km rural",$J285,IF(K$297="km ducted",$K285,IF(K$297="km direct bury",$L285,0)))))),0)</f>
        <v>1993</v>
      </c>
      <c r="L360" s="283">
        <f ca="1">ROUNDUP('3.Network design parameters'!L$139*IF(L$297="km total",$G285,IF(L$297="km urban",$H285,IF(L$297="km suburban",$I285,IF(L$297="km rural",$J285,IF(L$297="km ducted",$K285,IF(L$297="km direct bury",$L285,0)))))),0)</f>
        <v>3985</v>
      </c>
      <c r="M360" s="283">
        <f ca="1">ROUNDUP('3.Network design parameters'!M$139*IF(M$297="km total",$G285,IF(M$297="km urban",$H285,IF(M$297="km suburban",$I285,IF(M$297="km rural",$J285,IF(M$297="km ducted",$K285,IF(M$297="km direct bury",$L285,0)))))),0)</f>
        <v>1993</v>
      </c>
      <c r="N360" s="283">
        <f ca="1">ROUNDUP('3.Network design parameters'!N$139*IF(N$297="km total",$G285,IF(N$297="km urban",$H285,IF(N$297="km suburban",$I285,IF(N$297="km rural",$J285,IF(N$297="km ducted",$K285,IF(N$297="km direct bury",$L285,0)))))),0)</f>
        <v>0</v>
      </c>
      <c r="O360" s="283">
        <f ca="1">ROUNDUP('3.Network design parameters'!O$139*IF(O$297="km total",$G285,IF(O$297="km urban",$H285,IF(O$297="km suburban",$I285,IF(O$297="km rural",$J285,IF(O$297="km ducted",$K285,IF(O$297="km direct bury",$L285,0)))))),0)</f>
        <v>0</v>
      </c>
      <c r="P360" s="283">
        <f ca="1">ROUNDUP('3.Network design parameters'!P$139*IF(P$297="km total",$G285,IF(P$297="km urban",$H285,IF(P$297="km suburban",$I285,IF(P$297="km rural",$J285,IF(P$297="km ducted",$K285,IF(P$297="km direct bury",$L285,0)))))),0)</f>
        <v>797</v>
      </c>
      <c r="Q360" s="283">
        <f ca="1">ROUNDUP('3.Network design parameters'!Q$139*IF(Q$297="km total",$G285,IF(Q$297="km urban",$H285,IF(Q$297="km suburban",$I285,IF(Q$297="km rural",$J285,IF(Q$297="km ducted",$K285,IF(Q$297="km direct bury",$L285,0)))))),0)</f>
        <v>797</v>
      </c>
      <c r="R360" s="283">
        <f ca="1">ROUNDUP('3.Network design parameters'!R$139*IF(R$297="km total",$G285,IF(R$297="km urban",$H285,IF(R$297="km suburban",$I285,IF(R$297="km rural",$J285,IF(R$297="km ducted",$K285,IF(R$297="km direct bury",$L285,0)))))),0)</f>
        <v>797</v>
      </c>
      <c r="S360" s="283">
        <f ca="1">ROUNDUP('3.Network design parameters'!S$139*IF(S$297="km total",$G285,IF(S$297="km urban",$H285,IF(S$297="km suburban",$I285,IF(S$297="km rural",$J285,IF(S$297="km ducted",$K285,IF(S$297="km direct bury",$L285,0)))))),0)</f>
        <v>797</v>
      </c>
    </row>
    <row r="361" spans="3:19">
      <c r="C361" s="242" t="str">
        <f t="shared" ca="1" si="51"/>
        <v>TL03</v>
      </c>
      <c r="D361" s="549" t="str">
        <f t="shared" ca="1" si="51"/>
        <v>EDGE ring</v>
      </c>
      <c r="E361" s="550"/>
      <c r="F361" s="283">
        <f ca="1">ROUNDUP('3.Network design parameters'!F$140*IF(F$297="km total",$G286,IF(F$297="km urban",$H286,IF(F$297="km suburban",$I286,IF(F$297="km rural",$J286,IF(F$297="km ducted",$K286,IF(F$297="km direct bury",$L286,0)))))),0)</f>
        <v>313</v>
      </c>
      <c r="G361" s="283">
        <f ca="1">ROUNDUP('3.Network design parameters'!G$140*IF(G$297="km total",$G286,IF(G$297="km urban",$H286,IF(G$297="km suburban",$I286,IF(G$297="km rural",$J286,IF(G$297="km ducted",$K286,IF(G$297="km direct bury",$L286,0)))))),0)</f>
        <v>157</v>
      </c>
      <c r="H361" s="283">
        <f ca="1">ROUNDUP('3.Network design parameters'!H$140*IF(H$297="km total",$G286,IF(H$297="km urban",$H286,IF(H$297="km suburban",$I286,IF(H$297="km rural",$J286,IF(H$297="km ducted",$K286,IF(H$297="km direct bury",$L286,0)))))),0)</f>
        <v>2188</v>
      </c>
      <c r="I361" s="283">
        <f ca="1">ROUNDUP('3.Network design parameters'!I$140*IF(I$297="km total",$G286,IF(I$297="km urban",$H286,IF(I$297="km suburban",$I286,IF(I$297="km rural",$J286,IF(I$297="km ducted",$K286,IF(I$297="km direct bury",$L286,0)))))),0)</f>
        <v>469</v>
      </c>
      <c r="J361" s="283">
        <f ca="1">ROUNDUP('3.Network design parameters'!J$140*IF(J$297="km total",$G286,IF(J$297="km urban",$H286,IF(J$297="km suburban",$I286,IF(J$297="km rural",$J286,IF(J$297="km ducted",$K286,IF(J$297="km direct bury",$L286,0)))))),0)</f>
        <v>0</v>
      </c>
      <c r="K361" s="283">
        <f ca="1">ROUNDUP('3.Network design parameters'!K$140*IF(K$297="km total",$G286,IF(K$297="km urban",$H286,IF(K$297="km suburban",$I286,IF(K$297="km rural",$J286,IF(K$297="km ducted",$K286,IF(K$297="km direct bury",$L286,0)))))),0)</f>
        <v>0</v>
      </c>
      <c r="L361" s="283">
        <f ca="1">ROUNDUP('3.Network design parameters'!L$140*IF(L$297="km total",$G286,IF(L$297="km urban",$H286,IF(L$297="km suburban",$I286,IF(L$297="km rural",$J286,IF(L$297="km ducted",$K286,IF(L$297="km direct bury",$L286,0)))))),0)</f>
        <v>665</v>
      </c>
      <c r="M361" s="283">
        <f ca="1">ROUNDUP('3.Network design parameters'!M$140*IF(M$297="km total",$G286,IF(M$297="km urban",$H286,IF(M$297="km suburban",$I286,IF(M$297="km rural",$J286,IF(M$297="km ducted",$K286,IF(M$297="km direct bury",$L286,0)))))),0)</f>
        <v>1329</v>
      </c>
      <c r="N361" s="283">
        <f ca="1">ROUNDUP('3.Network design parameters'!N$140*IF(N$297="km total",$G286,IF(N$297="km urban",$H286,IF(N$297="km suburban",$I286,IF(N$297="km rural",$J286,IF(N$297="km ducted",$K286,IF(N$297="km direct bury",$L286,0)))))),0)</f>
        <v>665</v>
      </c>
      <c r="O361" s="283">
        <f ca="1">ROUNDUP('3.Network design parameters'!O$140*IF(O$297="km total",$G286,IF(O$297="km urban",$H286,IF(O$297="km suburban",$I286,IF(O$297="km rural",$J286,IF(O$297="km ducted",$K286,IF(O$297="km direct bury",$L286,0)))))),0)</f>
        <v>0</v>
      </c>
      <c r="P361" s="283">
        <f ca="1">ROUNDUP('3.Network design parameters'!P$140*IF(P$297="km total",$G286,IF(P$297="km urban",$H286,IF(P$297="km suburban",$I286,IF(P$297="km rural",$J286,IF(P$297="km ducted",$K286,IF(P$297="km direct bury",$L286,0)))))),0)</f>
        <v>266</v>
      </c>
      <c r="Q361" s="283">
        <f ca="1">ROUNDUP('3.Network design parameters'!Q$140*IF(Q$297="km total",$G286,IF(Q$297="km urban",$H286,IF(Q$297="km suburban",$I286,IF(Q$297="km rural",$J286,IF(Q$297="km ducted",$K286,IF(Q$297="km direct bury",$L286,0)))))),0)</f>
        <v>266</v>
      </c>
      <c r="R361" s="283">
        <f ca="1">ROUNDUP('3.Network design parameters'!R$140*IF(R$297="km total",$G286,IF(R$297="km urban",$H286,IF(R$297="km suburban",$I286,IF(R$297="km rural",$J286,IF(R$297="km ducted",$K286,IF(R$297="km direct bury",$L286,0)))))),0)</f>
        <v>266</v>
      </c>
      <c r="S361" s="283">
        <f ca="1">ROUNDUP('3.Network design parameters'!S$140*IF(S$297="km total",$G286,IF(S$297="km urban",$H286,IF(S$297="km suburban",$I286,IF(S$297="km rural",$J286,IF(S$297="km ducted",$K286,IF(S$297="km direct bury",$L286,0)))))),0)</f>
        <v>266</v>
      </c>
    </row>
    <row r="362" spans="3:19">
      <c r="C362" s="242" t="str">
        <f t="shared" ca="1" si="51"/>
        <v>TL04</v>
      </c>
      <c r="D362" s="549" t="str">
        <f t="shared" ca="1" si="51"/>
        <v>CORE ring</v>
      </c>
      <c r="E362" s="550"/>
      <c r="F362" s="283">
        <f ca="1">ROUNDUP('3.Network design parameters'!F$141*IF(F$297="km total",$G287,IF(F$297="km urban",$H287,IF(F$297="km suburban",$I287,IF(F$297="km rural",$J287,IF(F$297="km ducted",$K287,IF(F$297="km direct bury",$L287,0)))))),0)</f>
        <v>317</v>
      </c>
      <c r="G362" s="283">
        <f ca="1">ROUNDUP('3.Network design parameters'!G$141*IF(G$297="km total",$G287,IF(G$297="km urban",$H287,IF(G$297="km suburban",$I287,IF(G$297="km rural",$J287,IF(G$297="km ducted",$K287,IF(G$297="km direct bury",$L287,0)))))),0)</f>
        <v>159</v>
      </c>
      <c r="H362" s="283">
        <f ca="1">ROUNDUP('3.Network design parameters'!H$141*IF(H$297="km total",$G287,IF(H$297="km urban",$H287,IF(H$297="km suburban",$I287,IF(H$297="km rural",$J287,IF(H$297="km ducted",$K287,IF(H$297="km direct bury",$L287,0)))))),0)</f>
        <v>1741</v>
      </c>
      <c r="I362" s="283">
        <f ca="1">ROUNDUP('3.Network design parameters'!I$141*IF(I$297="km total",$G287,IF(I$297="km urban",$H287,IF(I$297="km suburban",$I287,IF(I$297="km rural",$J287,IF(I$297="km ducted",$K287,IF(I$297="km direct bury",$L287,0)))))),0)</f>
        <v>475</v>
      </c>
      <c r="J362" s="283">
        <f ca="1">ROUNDUP('3.Network design parameters'!J$141*IF(J$297="km total",$G287,IF(J$297="km urban",$H287,IF(J$297="km suburban",$I287,IF(J$297="km rural",$J287,IF(J$297="km ducted",$K287,IF(J$297="km direct bury",$L287,0)))))),0)</f>
        <v>0</v>
      </c>
      <c r="K362" s="283">
        <f ca="1">ROUNDUP('3.Network design parameters'!K$141*IF(K$297="km total",$G287,IF(K$297="km urban",$H287,IF(K$297="km suburban",$I287,IF(K$297="km rural",$J287,IF(K$297="km ducted",$K287,IF(K$297="km direct bury",$L287,0)))))),0)</f>
        <v>0</v>
      </c>
      <c r="L362" s="283">
        <f ca="1">ROUNDUP('3.Network design parameters'!L$141*IF(L$297="km total",$G287,IF(L$297="km urban",$H287,IF(L$297="km suburban",$I287,IF(L$297="km rural",$J287,IF(L$297="km ducted",$K287,IF(L$297="km direct bury",$L287,0)))))),0)</f>
        <v>0</v>
      </c>
      <c r="M362" s="283">
        <f ca="1">ROUNDUP('3.Network design parameters'!M$141*IF(M$297="km total",$G287,IF(M$297="km urban",$H287,IF(M$297="km suburban",$I287,IF(M$297="km rural",$J287,IF(M$297="km ducted",$K287,IF(M$297="km direct bury",$L287,0)))))),0)</f>
        <v>0</v>
      </c>
      <c r="N362" s="283">
        <f ca="1">ROUNDUP('3.Network design parameters'!N$141*IF(N$297="km total",$G287,IF(N$297="km urban",$H287,IF(N$297="km suburban",$I287,IF(N$297="km rural",$J287,IF(N$297="km ducted",$K287,IF(N$297="km direct bury",$L287,0)))))),0)</f>
        <v>1108</v>
      </c>
      <c r="O362" s="283">
        <f ca="1">ROUNDUP('3.Network design parameters'!O$141*IF(O$297="km total",$G287,IF(O$297="km urban",$H287,IF(O$297="km suburban",$I287,IF(O$297="km rural",$J287,IF(O$297="km ducted",$K287,IF(O$297="km direct bury",$L287,0)))))),0)</f>
        <v>1108</v>
      </c>
      <c r="P362" s="283">
        <f ca="1">ROUNDUP('3.Network design parameters'!P$141*IF(P$297="km total",$G287,IF(P$297="km urban",$H287,IF(P$297="km suburban",$I287,IF(P$297="km rural",$J287,IF(P$297="km ducted",$K287,IF(P$297="km direct bury",$L287,0)))))),0)</f>
        <v>222</v>
      </c>
      <c r="Q362" s="283">
        <f ca="1">ROUNDUP('3.Network design parameters'!Q$141*IF(Q$297="km total",$G287,IF(Q$297="km urban",$H287,IF(Q$297="km suburban",$I287,IF(Q$297="km rural",$J287,IF(Q$297="km ducted",$K287,IF(Q$297="km direct bury",$L287,0)))))),0)</f>
        <v>222</v>
      </c>
      <c r="R362" s="283">
        <f ca="1">ROUNDUP('3.Network design parameters'!R$141*IF(R$297="km total",$G287,IF(R$297="km urban",$H287,IF(R$297="km suburban",$I287,IF(R$297="km rural",$J287,IF(R$297="km ducted",$K287,IF(R$297="km direct bury",$L287,0)))))),0)</f>
        <v>222</v>
      </c>
      <c r="S362" s="283">
        <f ca="1">ROUNDUP('3.Network design parameters'!S$141*IF(S$297="km total",$G287,IF(S$297="km urban",$H287,IF(S$297="km suburban",$I287,IF(S$297="km rural",$J287,IF(S$297="km ducted",$K287,IF(S$297="km direct bury",$L287,0)))))),0)</f>
        <v>222</v>
      </c>
    </row>
    <row r="363" spans="3:19">
      <c r="C363" s="242" t="str">
        <f t="shared" ca="1" si="51"/>
        <v>TL05</v>
      </c>
      <c r="D363" s="549" t="str">
        <f t="shared" ca="1" si="51"/>
        <v>CORE-ICGW</v>
      </c>
      <c r="E363" s="550"/>
      <c r="F363" s="283">
        <f ca="1">ROUNDUP('3.Network design parameters'!F$142*IF(F$297="km total",$G288,IF(F$297="km urban",$H288,IF(F$297="km suburban",$I288,IF(F$297="km rural",$J288,IF(F$297="km ducted",$K288,IF(F$297="km direct bury",$L288,0)))))),0)</f>
        <v>0</v>
      </c>
      <c r="G363" s="283">
        <f ca="1">ROUNDUP('3.Network design parameters'!G$142*IF(G$297="km total",$G288,IF(G$297="km urban",$H288,IF(G$297="km suburban",$I288,IF(G$297="km rural",$J288,IF(G$297="km ducted",$K288,IF(G$297="km direct bury",$L288,0)))))),0)</f>
        <v>0</v>
      </c>
      <c r="H363" s="283">
        <f ca="1">ROUNDUP('3.Network design parameters'!H$142*IF(H$297="km total",$G288,IF(H$297="km urban",$H288,IF(H$297="km suburban",$I288,IF(H$297="km rural",$J288,IF(H$297="km ducted",$K288,IF(H$297="km direct bury",$L288,0)))))),0)</f>
        <v>0</v>
      </c>
      <c r="I363" s="283">
        <f ca="1">ROUNDUP('3.Network design parameters'!I$142*IF(I$297="km total",$G288,IF(I$297="km urban",$H288,IF(I$297="km suburban",$I288,IF(I$297="km rural",$J288,IF(I$297="km ducted",$K288,IF(I$297="km direct bury",$L288,0)))))),0)</f>
        <v>0</v>
      </c>
      <c r="J363" s="283">
        <f ca="1">ROUNDUP('3.Network design parameters'!J$142*IF(J$297="km total",$G288,IF(J$297="km urban",$H288,IF(J$297="km suburban",$I288,IF(J$297="km rural",$J288,IF(J$297="km ducted",$K288,IF(J$297="km direct bury",$L288,0)))))),0)</f>
        <v>0</v>
      </c>
      <c r="K363" s="283">
        <f ca="1">ROUNDUP('3.Network design parameters'!K$142*IF(K$297="km total",$G288,IF(K$297="km urban",$H288,IF(K$297="km suburban",$I288,IF(K$297="km rural",$J288,IF(K$297="km ducted",$K288,IF(K$297="km direct bury",$L288,0)))))),0)</f>
        <v>0</v>
      </c>
      <c r="L363" s="283">
        <f ca="1">ROUNDUP('3.Network design parameters'!L$142*IF(L$297="km total",$G288,IF(L$297="km urban",$H288,IF(L$297="km suburban",$I288,IF(L$297="km rural",$J288,IF(L$297="km ducted",$K288,IF(L$297="km direct bury",$L288,0)))))),0)</f>
        <v>0</v>
      </c>
      <c r="M363" s="283">
        <f ca="1">ROUNDUP('3.Network design parameters'!M$142*IF(M$297="km total",$G288,IF(M$297="km urban",$H288,IF(M$297="km suburban",$I288,IF(M$297="km rural",$J288,IF(M$297="km ducted",$K288,IF(M$297="km direct bury",$L288,0)))))),0)</f>
        <v>0</v>
      </c>
      <c r="N363" s="283">
        <f ca="1">ROUNDUP('3.Network design parameters'!N$142*IF(N$297="km total",$G288,IF(N$297="km urban",$H288,IF(N$297="km suburban",$I288,IF(N$297="km rural",$J288,IF(N$297="km ducted",$K288,IF(N$297="km direct bury",$L288,0)))))),0)</f>
        <v>0</v>
      </c>
      <c r="O363" s="283">
        <f ca="1">ROUNDUP('3.Network design parameters'!O$142*IF(O$297="km total",$G288,IF(O$297="km urban",$H288,IF(O$297="km suburban",$I288,IF(O$297="km rural",$J288,IF(O$297="km ducted",$K288,IF(O$297="km direct bury",$L288,0)))))),0)</f>
        <v>0</v>
      </c>
      <c r="P363" s="283">
        <f ca="1">ROUNDUP('3.Network design parameters'!P$142*IF(P$297="km total",$G288,IF(P$297="km urban",$H288,IF(P$297="km suburban",$I288,IF(P$297="km rural",$J288,IF(P$297="km ducted",$K288,IF(P$297="km direct bury",$L288,0)))))),0)</f>
        <v>0</v>
      </c>
      <c r="Q363" s="283">
        <f ca="1">ROUNDUP('3.Network design parameters'!Q$142*IF(Q$297="km total",$G288,IF(Q$297="km urban",$H288,IF(Q$297="km suburban",$I288,IF(Q$297="km rural",$J288,IF(Q$297="km ducted",$K288,IF(Q$297="km direct bury",$L288,0)))))),0)</f>
        <v>0</v>
      </c>
      <c r="R363" s="283">
        <f ca="1">ROUNDUP('3.Network design parameters'!R$142*IF(R$297="km total",$G288,IF(R$297="km urban",$H288,IF(R$297="km suburban",$I288,IF(R$297="km rural",$J288,IF(R$297="km ducted",$K288,IF(R$297="km direct bury",$L288,0)))))),0)</f>
        <v>0</v>
      </c>
      <c r="S363" s="283">
        <f ca="1">ROUNDUP('3.Network design parameters'!S$142*IF(S$297="km total",$G288,IF(S$297="km urban",$H288,IF(S$297="km suburban",$I288,IF(S$297="km rural",$J288,IF(S$297="km ducted",$K288,IF(S$297="km direct bury",$L288,0)))))),0)</f>
        <v>0</v>
      </c>
    </row>
    <row r="364" spans="3:19">
      <c r="C364" s="242" t="str">
        <f t="shared" ca="1" si="51"/>
        <v>TL06</v>
      </c>
      <c r="D364" s="549" t="str">
        <f t="shared" ca="1" si="51"/>
        <v>CORE-INTGW</v>
      </c>
      <c r="E364" s="550"/>
      <c r="F364" s="283">
        <f ca="1">ROUNDUP('3.Network design parameters'!F$143*IF(F$297="km total",$G289,IF(F$297="km urban",$H289,IF(F$297="km suburban",$I289,IF(F$297="km rural",$J289,IF(F$297="km ducted",$K289,IF(F$297="km direct bury",$L289,0)))))),0)</f>
        <v>0</v>
      </c>
      <c r="G364" s="283">
        <f ca="1">ROUNDUP('3.Network design parameters'!G$143*IF(G$297="km total",$G289,IF(G$297="km urban",$H289,IF(G$297="km suburban",$I289,IF(G$297="km rural",$J289,IF(G$297="km ducted",$K289,IF(G$297="km direct bury",$L289,0)))))),0)</f>
        <v>0</v>
      </c>
      <c r="H364" s="283">
        <f ca="1">ROUNDUP('3.Network design parameters'!H$143*IF(H$297="km total",$G289,IF(H$297="km urban",$H289,IF(H$297="km suburban",$I289,IF(H$297="km rural",$J289,IF(H$297="km ducted",$K289,IF(H$297="km direct bury",$L289,0)))))),0)</f>
        <v>0</v>
      </c>
      <c r="I364" s="283">
        <f ca="1">ROUNDUP('3.Network design parameters'!I$143*IF(I$297="km total",$G289,IF(I$297="km urban",$H289,IF(I$297="km suburban",$I289,IF(I$297="km rural",$J289,IF(I$297="km ducted",$K289,IF(I$297="km direct bury",$L289,0)))))),0)</f>
        <v>0</v>
      </c>
      <c r="J364" s="283">
        <f ca="1">ROUNDUP('3.Network design parameters'!J$143*IF(J$297="km total",$G289,IF(J$297="km urban",$H289,IF(J$297="km suburban",$I289,IF(J$297="km rural",$J289,IF(J$297="km ducted",$K289,IF(J$297="km direct bury",$L289,0)))))),0)</f>
        <v>0</v>
      </c>
      <c r="K364" s="283">
        <f ca="1">ROUNDUP('3.Network design parameters'!K$143*IF(K$297="km total",$G289,IF(K$297="km urban",$H289,IF(K$297="km suburban",$I289,IF(K$297="km rural",$J289,IF(K$297="km ducted",$K289,IF(K$297="km direct bury",$L289,0)))))),0)</f>
        <v>0</v>
      </c>
      <c r="L364" s="283">
        <f ca="1">ROUNDUP('3.Network design parameters'!L$143*IF(L$297="km total",$G289,IF(L$297="km urban",$H289,IF(L$297="km suburban",$I289,IF(L$297="km rural",$J289,IF(L$297="km ducted",$K289,IF(L$297="km direct bury",$L289,0)))))),0)</f>
        <v>0</v>
      </c>
      <c r="M364" s="283">
        <f ca="1">ROUNDUP('3.Network design parameters'!M$143*IF(M$297="km total",$G289,IF(M$297="km urban",$H289,IF(M$297="km suburban",$I289,IF(M$297="km rural",$J289,IF(M$297="km ducted",$K289,IF(M$297="km direct bury",$L289,0)))))),0)</f>
        <v>0</v>
      </c>
      <c r="N364" s="283">
        <f ca="1">ROUNDUP('3.Network design parameters'!N$143*IF(N$297="km total",$G289,IF(N$297="km urban",$H289,IF(N$297="km suburban",$I289,IF(N$297="km rural",$J289,IF(N$297="km ducted",$K289,IF(N$297="km direct bury",$L289,0)))))),0)</f>
        <v>0</v>
      </c>
      <c r="O364" s="283">
        <f ca="1">ROUNDUP('3.Network design parameters'!O$143*IF(O$297="km total",$G289,IF(O$297="km urban",$H289,IF(O$297="km suburban",$I289,IF(O$297="km rural",$J289,IF(O$297="km ducted",$K289,IF(O$297="km direct bury",$L289,0)))))),0)</f>
        <v>0</v>
      </c>
      <c r="P364" s="283">
        <f ca="1">ROUNDUP('3.Network design parameters'!P$143*IF(P$297="km total",$G289,IF(P$297="km urban",$H289,IF(P$297="km suburban",$I289,IF(P$297="km rural",$J289,IF(P$297="km ducted",$K289,IF(P$297="km direct bury",$L289,0)))))),0)</f>
        <v>0</v>
      </c>
      <c r="Q364" s="283">
        <f ca="1">ROUNDUP('3.Network design parameters'!Q$143*IF(Q$297="km total",$G289,IF(Q$297="km urban",$H289,IF(Q$297="km suburban",$I289,IF(Q$297="km rural",$J289,IF(Q$297="km ducted",$K289,IF(Q$297="km direct bury",$L289,0)))))),0)</f>
        <v>0</v>
      </c>
      <c r="R364" s="283">
        <f ca="1">ROUNDUP('3.Network design parameters'!R$143*IF(R$297="km total",$G289,IF(R$297="km urban",$H289,IF(R$297="km suburban",$I289,IF(R$297="km rural",$J289,IF(R$297="km ducted",$K289,IF(R$297="km direct bury",$L289,0)))))),0)</f>
        <v>0</v>
      </c>
      <c r="S364" s="283">
        <f ca="1">ROUNDUP('3.Network design parameters'!S$143*IF(S$297="km total",$G289,IF(S$297="km urban",$H289,IF(S$297="km suburban",$I289,IF(S$297="km rural",$J289,IF(S$297="km ducted",$K289,IF(S$297="km direct bury",$L289,0)))))),0)</f>
        <v>0</v>
      </c>
    </row>
  </sheetData>
  <mergeCells count="35">
    <mergeCell ref="D349:E349"/>
    <mergeCell ref="D350:E350"/>
    <mergeCell ref="D362:E362"/>
    <mergeCell ref="D363:E363"/>
    <mergeCell ref="D364:E364"/>
    <mergeCell ref="D351:E351"/>
    <mergeCell ref="D352:E352"/>
    <mergeCell ref="D359:E359"/>
    <mergeCell ref="D360:E360"/>
    <mergeCell ref="D361:E361"/>
    <mergeCell ref="D338:E338"/>
    <mergeCell ref="D339:E339"/>
    <mergeCell ref="D340:E340"/>
    <mergeCell ref="D347:E347"/>
    <mergeCell ref="D348:E348"/>
    <mergeCell ref="D327:E327"/>
    <mergeCell ref="D328:E328"/>
    <mergeCell ref="D335:E335"/>
    <mergeCell ref="D336:E336"/>
    <mergeCell ref="D337:E337"/>
    <mergeCell ref="D316:E316"/>
    <mergeCell ref="D323:E323"/>
    <mergeCell ref="D324:E324"/>
    <mergeCell ref="D325:E325"/>
    <mergeCell ref="D326:E326"/>
    <mergeCell ref="D311:E311"/>
    <mergeCell ref="D312:E312"/>
    <mergeCell ref="D313:E313"/>
    <mergeCell ref="D314:E314"/>
    <mergeCell ref="D315:E315"/>
    <mergeCell ref="C3:H3"/>
    <mergeCell ref="C6:H6"/>
    <mergeCell ref="D12:E12"/>
    <mergeCell ref="D13:E13"/>
    <mergeCell ref="N79:S79"/>
  </mergeCells>
  <phoneticPr fontId="2" type="noConversion"/>
  <pageMargins left="0.75" right="0.75" top="1" bottom="1" header="0.5" footer="0.5"/>
  <pageSetup paperSize="9" orientation="portrait" verticalDpi="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7" enableFormatConditionsCalculation="0">
    <tabColor indexed="44"/>
  </sheetPr>
  <dimension ref="A1:AT191"/>
  <sheetViews>
    <sheetView topLeftCell="A175" zoomScaleNormal="100" zoomScalePageLayoutView="60" workbookViewId="0">
      <selection activeCell="D12" sqref="D12"/>
    </sheetView>
  </sheetViews>
  <sheetFormatPr defaultColWidth="8.85546875" defaultRowHeight="12.75"/>
  <cols>
    <col min="1" max="1" width="4.7109375" style="1" customWidth="1"/>
    <col min="2" max="2" width="15.7109375" style="41" customWidth="1"/>
    <col min="3" max="3" width="7.28515625" style="1" customWidth="1"/>
    <col min="4" max="4" width="51.28515625" style="1" customWidth="1"/>
    <col min="5" max="5" width="19.42578125" style="1" bestFit="1" customWidth="1"/>
    <col min="6" max="10" width="11" style="1" customWidth="1"/>
    <col min="11" max="16" width="11.28515625" style="1" customWidth="1"/>
    <col min="17" max="20" width="10.85546875" style="1" customWidth="1"/>
    <col min="21" max="21" width="10.85546875" style="59" customWidth="1"/>
    <col min="22" max="22" width="12" style="54" customWidth="1"/>
    <col min="23" max="26" width="12" style="1" customWidth="1"/>
    <col min="27" max="42" width="10.85546875" style="1" customWidth="1"/>
    <col min="43" max="43" width="10.85546875" style="50" customWidth="1"/>
    <col min="44" max="46" width="10.85546875" style="1" customWidth="1"/>
    <col min="47" max="16384" width="8.85546875" style="1"/>
  </cols>
  <sheetData>
    <row r="1" spans="1:46" s="16" customFormat="1" ht="26.25">
      <c r="A1" s="15">
        <v>7</v>
      </c>
      <c r="B1" s="17" t="s">
        <v>558</v>
      </c>
      <c r="D1" s="18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86"/>
      <c r="V1" s="18"/>
      <c r="AP1" s="1"/>
    </row>
    <row r="2" spans="1:46">
      <c r="C2" s="71"/>
    </row>
    <row r="3" spans="1:46" ht="25.5">
      <c r="B3" s="460" t="s">
        <v>453</v>
      </c>
      <c r="C3" s="519" t="s">
        <v>552</v>
      </c>
      <c r="D3" s="512"/>
      <c r="E3" s="512"/>
      <c r="F3" s="512"/>
      <c r="G3" s="512"/>
    </row>
    <row r="4" spans="1:46" ht="25.5">
      <c r="B4" s="461" t="s">
        <v>444</v>
      </c>
      <c r="C4" s="90" t="s">
        <v>450</v>
      </c>
      <c r="D4" s="89"/>
      <c r="E4" s="89"/>
      <c r="F4" s="89"/>
      <c r="G4" s="89"/>
    </row>
    <row r="5" spans="1:46" ht="25.5" customHeight="1">
      <c r="B5" s="552" t="s">
        <v>452</v>
      </c>
      <c r="C5" s="521" t="s">
        <v>555</v>
      </c>
      <c r="D5" s="512"/>
      <c r="E5" s="512"/>
      <c r="F5" s="512"/>
      <c r="G5" s="512"/>
    </row>
    <row r="6" spans="1:46" ht="23.25" customHeight="1">
      <c r="B6" s="552"/>
      <c r="C6" s="521" t="s">
        <v>556</v>
      </c>
      <c r="D6" s="512"/>
      <c r="E6" s="512"/>
      <c r="F6" s="512"/>
      <c r="G6" s="512"/>
    </row>
    <row r="7" spans="1:46" ht="25.5" customHeight="1">
      <c r="B7" s="551" t="s">
        <v>480</v>
      </c>
      <c r="C7" s="553" t="s">
        <v>553</v>
      </c>
      <c r="D7" s="512"/>
      <c r="E7" s="512"/>
      <c r="F7" s="512"/>
      <c r="G7" s="512"/>
    </row>
    <row r="8" spans="1:46" ht="27" customHeight="1">
      <c r="B8" s="551"/>
      <c r="C8" s="522" t="s">
        <v>554</v>
      </c>
      <c r="D8" s="512"/>
      <c r="E8" s="512"/>
      <c r="F8" s="512"/>
      <c r="G8" s="512"/>
    </row>
    <row r="9" spans="1:46" ht="25.5">
      <c r="B9" s="463" t="s">
        <v>482</v>
      </c>
      <c r="C9" s="514" t="s">
        <v>557</v>
      </c>
      <c r="D9" s="512"/>
      <c r="E9" s="512"/>
      <c r="F9" s="512"/>
      <c r="G9" s="512"/>
    </row>
    <row r="10" spans="1:46" s="16" customFormat="1">
      <c r="B10" s="20"/>
      <c r="C10" s="53"/>
      <c r="D10" s="18"/>
      <c r="E10" s="19"/>
      <c r="G10" s="67"/>
      <c r="H10" s="67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19"/>
      <c r="V10" s="18"/>
      <c r="AP10" s="1"/>
      <c r="AQ10" s="50"/>
      <c r="AR10" s="1"/>
    </row>
    <row r="12" spans="1:46" ht="15.75">
      <c r="A12" s="23"/>
      <c r="B12" s="100">
        <f>A1+0.01</f>
        <v>7.01</v>
      </c>
      <c r="C12" s="24" t="s">
        <v>559</v>
      </c>
      <c r="D12" s="23"/>
      <c r="E12" s="25"/>
      <c r="F12" s="25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25"/>
      <c r="V12" s="120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S12" s="23"/>
      <c r="AT12" s="23"/>
    </row>
    <row r="13" spans="1:46"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</row>
    <row r="14" spans="1:46">
      <c r="C14" s="266"/>
      <c r="D14" s="269"/>
      <c r="E14" s="270"/>
      <c r="F14" s="556" t="s">
        <v>66</v>
      </c>
      <c r="G14" s="557"/>
      <c r="H14" s="557"/>
      <c r="I14" s="557"/>
      <c r="J14" s="557"/>
      <c r="K14" s="361"/>
      <c r="L14" s="558" t="s">
        <v>67</v>
      </c>
      <c r="M14" s="558"/>
      <c r="N14" s="558"/>
      <c r="O14" s="558"/>
      <c r="P14" s="558"/>
      <c r="Q14" s="558"/>
      <c r="R14" s="559" t="s">
        <v>182</v>
      </c>
      <c r="S14" s="559"/>
      <c r="T14" s="559"/>
      <c r="U14" s="559"/>
      <c r="V14" s="559"/>
      <c r="W14" s="362"/>
      <c r="X14" s="555" t="s">
        <v>179</v>
      </c>
      <c r="Y14" s="555"/>
      <c r="Z14" s="555"/>
      <c r="AA14" s="555"/>
      <c r="AB14" s="555"/>
      <c r="AC14" s="363"/>
      <c r="AD14" s="554" t="s">
        <v>181</v>
      </c>
      <c r="AE14" s="554"/>
      <c r="AF14" s="554"/>
      <c r="AG14" s="554"/>
      <c r="AH14" s="554"/>
      <c r="AI14" s="554"/>
      <c r="AJ14" s="50"/>
      <c r="AQ14" s="1"/>
    </row>
    <row r="15" spans="1:46" s="237" customFormat="1">
      <c r="B15" s="238"/>
      <c r="C15" s="267"/>
      <c r="D15" s="267"/>
      <c r="E15" s="267"/>
      <c r="F15" s="264">
        <f ca="1">'C. Masterfiles'!$D$106</f>
        <v>2015</v>
      </c>
      <c r="G15" s="240">
        <f ca="1">'C. Masterfiles'!$D$107</f>
        <v>2016</v>
      </c>
      <c r="H15" s="240">
        <f ca="1">'C. Masterfiles'!$D$108</f>
        <v>2017</v>
      </c>
      <c r="I15" s="240">
        <f ca="1">'C. Masterfiles'!$D$109</f>
        <v>2018</v>
      </c>
      <c r="J15" s="240">
        <f ca="1">'C. Masterfiles'!$D$110</f>
        <v>2019</v>
      </c>
      <c r="K15" s="240">
        <f ca="1">'C. Masterfiles'!$D$111</f>
        <v>2020</v>
      </c>
      <c r="L15" s="241"/>
      <c r="M15" s="241"/>
      <c r="N15" s="241"/>
      <c r="O15" s="241"/>
      <c r="P15" s="241"/>
      <c r="Q15" s="241"/>
      <c r="R15" s="239">
        <f t="shared" ref="R15:W15" ca="1" si="0">F15</f>
        <v>2015</v>
      </c>
      <c r="S15" s="239">
        <f t="shared" ca="1" si="0"/>
        <v>2016</v>
      </c>
      <c r="T15" s="239">
        <f t="shared" ca="1" si="0"/>
        <v>2017</v>
      </c>
      <c r="U15" s="239">
        <f t="shared" ca="1" si="0"/>
        <v>2018</v>
      </c>
      <c r="V15" s="239">
        <f t="shared" ca="1" si="0"/>
        <v>2019</v>
      </c>
      <c r="W15" s="239">
        <f t="shared" ca="1" si="0"/>
        <v>2020</v>
      </c>
      <c r="X15" s="239">
        <f t="shared" ref="X15:AI15" ca="1" si="1">R15</f>
        <v>2015</v>
      </c>
      <c r="Y15" s="239">
        <f t="shared" ca="1" si="1"/>
        <v>2016</v>
      </c>
      <c r="Z15" s="239">
        <f t="shared" ca="1" si="1"/>
        <v>2017</v>
      </c>
      <c r="AA15" s="239">
        <f t="shared" ca="1" si="1"/>
        <v>2018</v>
      </c>
      <c r="AB15" s="239">
        <f t="shared" ca="1" si="1"/>
        <v>2019</v>
      </c>
      <c r="AC15" s="239">
        <f t="shared" ca="1" si="1"/>
        <v>2020</v>
      </c>
      <c r="AD15" s="239">
        <f t="shared" ca="1" si="1"/>
        <v>2015</v>
      </c>
      <c r="AE15" s="239">
        <f t="shared" ca="1" si="1"/>
        <v>2016</v>
      </c>
      <c r="AF15" s="239">
        <f t="shared" ca="1" si="1"/>
        <v>2017</v>
      </c>
      <c r="AG15" s="239">
        <f t="shared" ca="1" si="1"/>
        <v>2018</v>
      </c>
      <c r="AH15" s="239">
        <f t="shared" ca="1" si="1"/>
        <v>2019</v>
      </c>
      <c r="AI15" s="239">
        <f t="shared" ca="1" si="1"/>
        <v>2020</v>
      </c>
    </row>
    <row r="16" spans="1:46" s="80" customFormat="1" ht="24" customHeight="1">
      <c r="A16" s="1"/>
      <c r="B16" s="103"/>
      <c r="C16" s="268" t="s">
        <v>21</v>
      </c>
      <c r="D16" s="268" t="s">
        <v>235</v>
      </c>
      <c r="E16" s="268" t="s">
        <v>20</v>
      </c>
      <c r="F16" s="265" t="s">
        <v>25</v>
      </c>
      <c r="G16" s="81" t="str">
        <f>F16</f>
        <v>Unit equip + install cost</v>
      </c>
      <c r="H16" s="81" t="str">
        <f>G16</f>
        <v>Unit equip + install cost</v>
      </c>
      <c r="I16" s="81" t="str">
        <f>H16</f>
        <v>Unit equip + install cost</v>
      </c>
      <c r="J16" s="81" t="str">
        <f>I16</f>
        <v>Unit equip + install cost</v>
      </c>
      <c r="K16" s="81" t="str">
        <f>J16</f>
        <v>Unit equip + install cost</v>
      </c>
      <c r="L16" s="81" t="s">
        <v>62</v>
      </c>
      <c r="M16" s="124" t="s">
        <v>61</v>
      </c>
      <c r="N16" s="81" t="s">
        <v>59</v>
      </c>
      <c r="O16" s="124" t="s">
        <v>185</v>
      </c>
      <c r="P16" s="81" t="s">
        <v>60</v>
      </c>
      <c r="Q16" s="81" t="s">
        <v>180</v>
      </c>
      <c r="R16" s="81" t="s">
        <v>183</v>
      </c>
      <c r="S16" s="81" t="str">
        <f>R16</f>
        <v>Annual unit capital cost</v>
      </c>
      <c r="T16" s="81" t="str">
        <f>S16</f>
        <v>Annual unit capital cost</v>
      </c>
      <c r="U16" s="81" t="str">
        <f>T16</f>
        <v>Annual unit capital cost</v>
      </c>
      <c r="V16" s="81" t="str">
        <f>U16</f>
        <v>Annual unit capital cost</v>
      </c>
      <c r="W16" s="81" t="str">
        <f>V16</f>
        <v>Annual unit capital cost</v>
      </c>
      <c r="X16" s="81" t="s">
        <v>58</v>
      </c>
      <c r="Y16" s="81" t="str">
        <f>X16</f>
        <v>Unit operating cost</v>
      </c>
      <c r="Z16" s="81" t="str">
        <f>Y16</f>
        <v>Unit operating cost</v>
      </c>
      <c r="AA16" s="81" t="str">
        <f>Z16</f>
        <v>Unit operating cost</v>
      </c>
      <c r="AB16" s="81" t="str">
        <f>AA16</f>
        <v>Unit operating cost</v>
      </c>
      <c r="AC16" s="81" t="str">
        <f>AB16</f>
        <v>Unit operating cost</v>
      </c>
      <c r="AD16" s="81" t="s">
        <v>184</v>
      </c>
      <c r="AE16" s="81" t="str">
        <f>AD16</f>
        <v>Annual unit cost</v>
      </c>
      <c r="AF16" s="81" t="str">
        <f>AE16</f>
        <v>Annual unit cost</v>
      </c>
      <c r="AG16" s="81" t="str">
        <f>AF16</f>
        <v>Annual unit cost</v>
      </c>
      <c r="AH16" s="81" t="str">
        <f>AG16</f>
        <v>Annual unit cost</v>
      </c>
      <c r="AI16" s="81" t="str">
        <f>AH16</f>
        <v>Annual unit cost</v>
      </c>
      <c r="AJ16" s="237"/>
      <c r="AK16" s="237"/>
      <c r="AL16" s="237"/>
      <c r="AM16" s="237"/>
      <c r="AN16" s="237"/>
      <c r="AO16" s="237"/>
      <c r="AP16" s="1"/>
      <c r="AQ16" s="1"/>
    </row>
    <row r="17" spans="3:43">
      <c r="C17" s="79" t="str">
        <f ca="1">'C. Masterfiles'!C13</f>
        <v>N01</v>
      </c>
      <c r="D17" s="79" t="str">
        <f ca="1">'C. Masterfiles'!D13</f>
        <v xml:space="preserve">MSAN - common equipment </v>
      </c>
      <c r="E17" s="79" t="str">
        <f ca="1">'C. Masterfiles'!E13</f>
        <v>MSAN-CMN</v>
      </c>
      <c r="F17" s="122">
        <f ca="1">'4.Unit investment and opex'!R124</f>
        <v>44000</v>
      </c>
      <c r="G17" s="122">
        <f ca="1">'4.Unit investment and opex'!S124</f>
        <v>44892</v>
      </c>
      <c r="H17" s="122">
        <f ca="1">'4.Unit investment and opex'!T124</f>
        <v>45802.116000000002</v>
      </c>
      <c r="I17" s="122">
        <f ca="1">'4.Unit investment and opex'!U124</f>
        <v>46730.716668000001</v>
      </c>
      <c r="J17" s="122">
        <f ca="1">'4.Unit investment and opex'!V124</f>
        <v>47678.178191363993</v>
      </c>
      <c r="K17" s="122">
        <f ca="1">'4.Unit investment and opex'!W124</f>
        <v>48644.884430565362</v>
      </c>
      <c r="L17" s="333">
        <f ca="1">IF('B. Dashboard'!$D$39="Base case",'B. Dashboard'!$F$19,'B. Dashboard'!$G$19)*IF('D. Graphs'!$C$74=6,1+'D. Graphs'!$D$70,1)</f>
        <v>7.5999999999999998E-2</v>
      </c>
      <c r="M17" s="126">
        <f ca="1">'4.Unit investment and opex'!I66</f>
        <v>0.02</v>
      </c>
      <c r="N17" s="122">
        <f ca="1">'4.Unit investment and opex'!H66</f>
        <v>10</v>
      </c>
      <c r="O17" s="324">
        <f ca="1">IF('B. Dashboard'!$D$39="Base case",'B. Dashboard'!$F$27,'B. Dashboard'!$G$27)*IF('D. Graphs'!$C$74=10,1+'D. Graphs'!$D$70,1)</f>
        <v>0.05</v>
      </c>
      <c r="P17" s="125">
        <f ca="1">Q17-L17</f>
        <v>5.600655839735276E-2</v>
      </c>
      <c r="Q17" s="125">
        <f ca="1">IF(N17=0,0,(1-O17/((1+L17)^N17))*(L17-M17)/(1-((1+M17)/(1+L17))^N17))</f>
        <v>0.13200655839735276</v>
      </c>
      <c r="R17" s="123">
        <f t="shared" ref="R17:R48" ca="1" si="2">F17*$Q17</f>
        <v>5808.2885694835213</v>
      </c>
      <c r="S17" s="123">
        <f t="shared" ref="S17:S48" ca="1" si="3">G17*$Q17</f>
        <v>5926.0384195739598</v>
      </c>
      <c r="T17" s="123">
        <f t="shared" ref="T17:T48" ca="1" si="4">H17*$Q17</f>
        <v>6046.1797004763257</v>
      </c>
      <c r="U17" s="123">
        <f t="shared" ref="U17:U48" ca="1" si="5">I17*$Q17</f>
        <v>6168.7610787844878</v>
      </c>
      <c r="V17" s="123">
        <f t="shared" ref="V17:V48" ca="1" si="6">J17*$Q17</f>
        <v>6293.8322136976813</v>
      </c>
      <c r="W17" s="123">
        <f t="shared" ref="W17:W48" ca="1" si="7">K17*$Q17</f>
        <v>6421.4437773159025</v>
      </c>
      <c r="X17" s="122">
        <f ca="1">'4.Unit investment and opex'!X124</f>
        <v>4000</v>
      </c>
      <c r="Y17" s="122">
        <f ca="1">'4.Unit investment and opex'!Y124</f>
        <v>4091.9999999999995</v>
      </c>
      <c r="Z17" s="122">
        <f ca="1">'4.Unit investment and opex'!Z124</f>
        <v>4186.1159999999991</v>
      </c>
      <c r="AA17" s="122">
        <f ca="1">'4.Unit investment and opex'!AA124</f>
        <v>4282.3966679999985</v>
      </c>
      <c r="AB17" s="122">
        <f ca="1">'4.Unit investment and opex'!AB124</f>
        <v>4380.891791363998</v>
      </c>
      <c r="AC17" s="122">
        <f ca="1">'4.Unit investment and opex'!AC124</f>
        <v>4481.6523025653696</v>
      </c>
      <c r="AD17" s="123">
        <f t="shared" ref="AD17:AD48" ca="1" si="8">R17+X17</f>
        <v>9808.2885694835204</v>
      </c>
      <c r="AE17" s="123">
        <f t="shared" ref="AE17:AE48" ca="1" si="9">S17+Y17</f>
        <v>10018.038419573959</v>
      </c>
      <c r="AF17" s="123">
        <f t="shared" ref="AF17:AF48" ca="1" si="10">T17+Z17</f>
        <v>10232.295700476325</v>
      </c>
      <c r="AG17" s="123">
        <f t="shared" ref="AG17:AG48" ca="1" si="11">U17+AA17</f>
        <v>10451.157746784487</v>
      </c>
      <c r="AH17" s="123">
        <f t="shared" ref="AH17:AH48" ca="1" si="12">V17+AB17</f>
        <v>10674.724005061678</v>
      </c>
      <c r="AI17" s="123">
        <f t="shared" ref="AI17:AI48" ca="1" si="13">W17+AC17</f>
        <v>10903.096079881272</v>
      </c>
      <c r="AJ17" s="237"/>
      <c r="AK17" s="237"/>
      <c r="AL17" s="237"/>
      <c r="AM17" s="237"/>
      <c r="AN17" s="237"/>
      <c r="AO17" s="237"/>
      <c r="AQ17" s="1"/>
    </row>
    <row r="18" spans="3:43">
      <c r="C18" s="79" t="str">
        <f ca="1">'C. Masterfiles'!C14</f>
        <v>N02</v>
      </c>
      <c r="D18" s="79" t="str">
        <f ca="1">'C. Masterfiles'!D14</f>
        <v>MSAN - 1GE card</v>
      </c>
      <c r="E18" s="79" t="str">
        <f ca="1">'C. Masterfiles'!E14</f>
        <v>MSAN-1GE</v>
      </c>
      <c r="F18" s="122">
        <f ca="1">'4.Unit investment and opex'!R125</f>
        <v>165</v>
      </c>
      <c r="G18" s="122">
        <f ca="1">'4.Unit investment and opex'!S125</f>
        <v>166.845</v>
      </c>
      <c r="H18" s="122">
        <f ca="1">'4.Unit investment and opex'!T125</f>
        <v>168.71293500000002</v>
      </c>
      <c r="I18" s="122">
        <f ca="1">'4.Unit investment and opex'!U125</f>
        <v>170.60413750500001</v>
      </c>
      <c r="J18" s="122">
        <f ca="1">'4.Unit investment and opex'!V125</f>
        <v>172.51894571761503</v>
      </c>
      <c r="K18" s="122">
        <f ca="1">'4.Unit investment and opex'!W125</f>
        <v>174.45770364962016</v>
      </c>
      <c r="L18" s="333">
        <f ca="1">IF('B. Dashboard'!$D$39="Base case",'B. Dashboard'!$F$19,'B. Dashboard'!$G$19)*IF('D. Graphs'!$C$74=6,1+'D. Graphs'!$D$70,1)</f>
        <v>7.5999999999999998E-2</v>
      </c>
      <c r="M18" s="126">
        <f ca="1">'4.Unit investment and opex'!I67</f>
        <v>0.01</v>
      </c>
      <c r="N18" s="122">
        <f ca="1">'4.Unit investment and opex'!H67</f>
        <v>10</v>
      </c>
      <c r="O18" s="324">
        <f ca="1">IF('B. Dashboard'!$D$39="Base case",'B. Dashboard'!$F$27,'B. Dashboard'!$G$27)*IF('D. Graphs'!$C$74=10,1+'D. Graphs'!$D$70,1)</f>
        <v>0.05</v>
      </c>
      <c r="P18" s="125">
        <f t="shared" ref="P18:P48" ca="1" si="14">Q18-L18</f>
        <v>6.1341346031881946E-2</v>
      </c>
      <c r="Q18" s="125">
        <f t="shared" ref="Q18:Q48" ca="1" si="15">IF(N18=0,0,(1-O18/((1+L18)^N18))*(L18-M18)/(1-((1+M18)/(1+L18))^N18))</f>
        <v>0.13734134603188194</v>
      </c>
      <c r="R18" s="123">
        <f t="shared" ca="1" si="2"/>
        <v>22.66132209526052</v>
      </c>
      <c r="S18" s="123">
        <f t="shared" ca="1" si="3"/>
        <v>22.914716878689344</v>
      </c>
      <c r="T18" s="123">
        <f t="shared" ca="1" si="4"/>
        <v>23.171261585889408</v>
      </c>
      <c r="U18" s="123">
        <f t="shared" ca="1" si="5"/>
        <v>23.431001883544976</v>
      </c>
      <c r="V18" s="123">
        <f t="shared" ca="1" si="6"/>
        <v>23.693984220858422</v>
      </c>
      <c r="W18" s="123">
        <f t="shared" ca="1" si="7"/>
        <v>23.960255844869994</v>
      </c>
      <c r="X18" s="122">
        <f ca="1">'4.Unit investment and opex'!X125</f>
        <v>15</v>
      </c>
      <c r="Y18" s="122">
        <f ca="1">'4.Unit investment and opex'!Y125</f>
        <v>15.344999999999999</v>
      </c>
      <c r="Z18" s="122">
        <f ca="1">'4.Unit investment and opex'!Z125</f>
        <v>15.697934999999998</v>
      </c>
      <c r="AA18" s="122">
        <f ca="1">'4.Unit investment and opex'!AA125</f>
        <v>16.058987504999997</v>
      </c>
      <c r="AB18" s="122">
        <f ca="1">'4.Unit investment and opex'!AB125</f>
        <v>16.428344217614995</v>
      </c>
      <c r="AC18" s="122">
        <f ca="1">'4.Unit investment and opex'!AC125</f>
        <v>16.806196134620137</v>
      </c>
      <c r="AD18" s="123">
        <f t="shared" ca="1" si="8"/>
        <v>37.661322095260516</v>
      </c>
      <c r="AE18" s="123">
        <f t="shared" ca="1" si="9"/>
        <v>38.259716878689346</v>
      </c>
      <c r="AF18" s="123">
        <f t="shared" ca="1" si="10"/>
        <v>38.869196585889405</v>
      </c>
      <c r="AG18" s="123">
        <f t="shared" ca="1" si="11"/>
        <v>39.48998938854497</v>
      </c>
      <c r="AH18" s="123">
        <f t="shared" ca="1" si="12"/>
        <v>40.122328438473417</v>
      </c>
      <c r="AI18" s="123">
        <f t="shared" ca="1" si="13"/>
        <v>40.766451979490128</v>
      </c>
      <c r="AJ18" s="237"/>
      <c r="AK18" s="237"/>
      <c r="AL18" s="237"/>
      <c r="AM18" s="237"/>
      <c r="AN18" s="237"/>
      <c r="AO18" s="237"/>
      <c r="AQ18" s="1"/>
    </row>
    <row r="19" spans="3:43">
      <c r="C19" s="79" t="str">
        <f ca="1">'C. Masterfiles'!C15</f>
        <v>N03</v>
      </c>
      <c r="D19" s="79" t="str">
        <f ca="1">'C. Masterfiles'!D15</f>
        <v xml:space="preserve">Layer 2 Aggregation switch - common equipment </v>
      </c>
      <c r="E19" s="79" t="str">
        <f ca="1">'C. Masterfiles'!E15</f>
        <v>AGGR-CMN</v>
      </c>
      <c r="F19" s="122">
        <f ca="1">'4.Unit investment and opex'!R126</f>
        <v>4400</v>
      </c>
      <c r="G19" s="122">
        <f ca="1">'4.Unit investment and opex'!S126</f>
        <v>4489.2</v>
      </c>
      <c r="H19" s="122">
        <f ca="1">'4.Unit investment and opex'!T126</f>
        <v>4580.2116000000005</v>
      </c>
      <c r="I19" s="122">
        <f ca="1">'4.Unit investment and opex'!U126</f>
        <v>4673.0716668000005</v>
      </c>
      <c r="J19" s="122">
        <f ca="1">'4.Unit investment and opex'!V126</f>
        <v>4767.8178191364004</v>
      </c>
      <c r="K19" s="122">
        <f ca="1">'4.Unit investment and opex'!W126</f>
        <v>4864.4884430565371</v>
      </c>
      <c r="L19" s="333">
        <f ca="1">IF('B. Dashboard'!$D$39="Base case",'B. Dashboard'!$F$19,'B. Dashboard'!$G$19)*IF('D. Graphs'!$C$74=6,1+'D. Graphs'!$D$70,1)</f>
        <v>7.5999999999999998E-2</v>
      </c>
      <c r="M19" s="126">
        <f ca="1">'4.Unit investment and opex'!I68</f>
        <v>0.02</v>
      </c>
      <c r="N19" s="122">
        <f ca="1">'4.Unit investment and opex'!H68</f>
        <v>10</v>
      </c>
      <c r="O19" s="324">
        <f ca="1">IF('B. Dashboard'!$D$39="Base case",'B. Dashboard'!$F$27,'B. Dashboard'!$G$27)*IF('D. Graphs'!$C$74=10,1+'D. Graphs'!$D$70,1)</f>
        <v>0.05</v>
      </c>
      <c r="P19" s="125">
        <f t="shared" ca="1" si="14"/>
        <v>5.600655839735276E-2</v>
      </c>
      <c r="Q19" s="125">
        <f t="shared" ca="1" si="15"/>
        <v>0.13200655839735276</v>
      </c>
      <c r="R19" s="123">
        <f t="shared" ca="1" si="2"/>
        <v>580.82885694835215</v>
      </c>
      <c r="S19" s="123">
        <f t="shared" ca="1" si="3"/>
        <v>592.60384195739596</v>
      </c>
      <c r="T19" s="123">
        <f t="shared" ca="1" si="4"/>
        <v>604.61797004763264</v>
      </c>
      <c r="U19" s="123">
        <f t="shared" ca="1" si="5"/>
        <v>616.87610787844881</v>
      </c>
      <c r="V19" s="123">
        <f t="shared" ca="1" si="6"/>
        <v>629.38322136976831</v>
      </c>
      <c r="W19" s="123">
        <f t="shared" ca="1" si="7"/>
        <v>642.14437773159034</v>
      </c>
      <c r="X19" s="122">
        <f ca="1">'4.Unit investment and opex'!X126</f>
        <v>400</v>
      </c>
      <c r="Y19" s="122">
        <f ca="1">'4.Unit investment and opex'!Y126</f>
        <v>409.2</v>
      </c>
      <c r="Z19" s="122">
        <f ca="1">'4.Unit investment and opex'!Z126</f>
        <v>418.61159999999995</v>
      </c>
      <c r="AA19" s="122">
        <f ca="1">'4.Unit investment and opex'!AA126</f>
        <v>428.2396667999999</v>
      </c>
      <c r="AB19" s="122">
        <f ca="1">'4.Unit investment and opex'!AB126</f>
        <v>438.08917913639988</v>
      </c>
      <c r="AC19" s="122">
        <f ca="1">'4.Unit investment and opex'!AC126</f>
        <v>448.16523025653703</v>
      </c>
      <c r="AD19" s="123">
        <f t="shared" ca="1" si="8"/>
        <v>980.82885694835215</v>
      </c>
      <c r="AE19" s="123">
        <f t="shared" ca="1" si="9"/>
        <v>1001.8038419573959</v>
      </c>
      <c r="AF19" s="123">
        <f t="shared" ca="1" si="10"/>
        <v>1023.2295700476326</v>
      </c>
      <c r="AG19" s="123">
        <f t="shared" ca="1" si="11"/>
        <v>1045.1157746784488</v>
      </c>
      <c r="AH19" s="123">
        <f t="shared" ca="1" si="12"/>
        <v>1067.4724005061682</v>
      </c>
      <c r="AI19" s="123">
        <f t="shared" ca="1" si="13"/>
        <v>1090.3096079881275</v>
      </c>
      <c r="AJ19" s="237"/>
      <c r="AK19" s="237"/>
      <c r="AL19" s="237"/>
      <c r="AM19" s="237"/>
      <c r="AN19" s="237"/>
      <c r="AO19" s="237"/>
      <c r="AQ19" s="1"/>
    </row>
    <row r="20" spans="3:43">
      <c r="C20" s="79" t="str">
        <f ca="1">'C. Masterfiles'!C16</f>
        <v>N04</v>
      </c>
      <c r="D20" s="79" t="str">
        <f ca="1">'C. Masterfiles'!D16</f>
        <v>Layer 2 Aggregation switch - 1GE card (to MSAN Ring)</v>
      </c>
      <c r="E20" s="79" t="str">
        <f ca="1">'C. Masterfiles'!E16</f>
        <v>AGGR-1GE-MSAN</v>
      </c>
      <c r="F20" s="122">
        <f ca="1">'4.Unit investment and opex'!R127</f>
        <v>11</v>
      </c>
      <c r="G20" s="122">
        <f ca="1">'4.Unit investment and opex'!S127</f>
        <v>11.122999999999999</v>
      </c>
      <c r="H20" s="122">
        <f ca="1">'4.Unit investment and opex'!T127</f>
        <v>11.247529</v>
      </c>
      <c r="I20" s="122">
        <f ca="1">'4.Unit investment and opex'!U127</f>
        <v>11.373609167</v>
      </c>
      <c r="J20" s="122">
        <f ca="1">'4.Unit investment and opex'!V127</f>
        <v>11.501263047841</v>
      </c>
      <c r="K20" s="122">
        <f ca="1">'4.Unit investment and opex'!W127</f>
        <v>11.630513576641343</v>
      </c>
      <c r="L20" s="333">
        <f ca="1">IF('B. Dashboard'!$D$39="Base case",'B. Dashboard'!$F$19,'B. Dashboard'!$G$19)*IF('D. Graphs'!$C$74=6,1+'D. Graphs'!$D$70,1)</f>
        <v>7.5999999999999998E-2</v>
      </c>
      <c r="M20" s="126">
        <f ca="1">'4.Unit investment and opex'!I69</f>
        <v>0.01</v>
      </c>
      <c r="N20" s="122">
        <f ca="1">'4.Unit investment and opex'!H69</f>
        <v>10</v>
      </c>
      <c r="O20" s="324">
        <f ca="1">IF('B. Dashboard'!$D$39="Base case",'B. Dashboard'!$F$27,'B. Dashboard'!$G$27)*IF('D. Graphs'!$C$74=10,1+'D. Graphs'!$D$70,1)</f>
        <v>0.05</v>
      </c>
      <c r="P20" s="125">
        <f t="shared" ca="1" si="14"/>
        <v>6.1341346031881946E-2</v>
      </c>
      <c r="Q20" s="125">
        <f t="shared" ca="1" si="15"/>
        <v>0.13734134603188194</v>
      </c>
      <c r="R20" s="123">
        <f t="shared" ca="1" si="2"/>
        <v>1.5107548063507015</v>
      </c>
      <c r="S20" s="123">
        <f t="shared" ca="1" si="3"/>
        <v>1.5276477919126228</v>
      </c>
      <c r="T20" s="123">
        <f t="shared" ca="1" si="4"/>
        <v>1.544750772392627</v>
      </c>
      <c r="U20" s="123">
        <f t="shared" ca="1" si="5"/>
        <v>1.5620667922363316</v>
      </c>
      <c r="V20" s="123">
        <f t="shared" ca="1" si="6"/>
        <v>1.5795989480572281</v>
      </c>
      <c r="W20" s="123">
        <f t="shared" ca="1" si="7"/>
        <v>1.5973503896579997</v>
      </c>
      <c r="X20" s="122">
        <f ca="1">'4.Unit investment and opex'!X127</f>
        <v>1</v>
      </c>
      <c r="Y20" s="122">
        <f ca="1">'4.Unit investment and opex'!Y127</f>
        <v>1.0229999999999999</v>
      </c>
      <c r="Z20" s="122">
        <f ca="1">'4.Unit investment and opex'!Z127</f>
        <v>1.0465289999999998</v>
      </c>
      <c r="AA20" s="122">
        <f ca="1">'4.Unit investment and opex'!AA127</f>
        <v>1.0705991669999997</v>
      </c>
      <c r="AB20" s="122">
        <f ca="1">'4.Unit investment and opex'!AB127</f>
        <v>1.0952229478409996</v>
      </c>
      <c r="AC20" s="122">
        <f ca="1">'4.Unit investment and opex'!AC127</f>
        <v>1.1204130756413424</v>
      </c>
      <c r="AD20" s="123">
        <f t="shared" ca="1" si="8"/>
        <v>2.5107548063507013</v>
      </c>
      <c r="AE20" s="123">
        <f t="shared" ca="1" si="9"/>
        <v>2.5506477919126227</v>
      </c>
      <c r="AF20" s="123">
        <f t="shared" ca="1" si="10"/>
        <v>2.5912797723926269</v>
      </c>
      <c r="AG20" s="123">
        <f t="shared" ca="1" si="11"/>
        <v>2.6326659592363315</v>
      </c>
      <c r="AH20" s="123">
        <f t="shared" ca="1" si="12"/>
        <v>2.6748218958982277</v>
      </c>
      <c r="AI20" s="123">
        <f t="shared" ca="1" si="13"/>
        <v>2.7177634652993419</v>
      </c>
      <c r="AJ20" s="237"/>
      <c r="AK20" s="237"/>
      <c r="AL20" s="237"/>
      <c r="AM20" s="237"/>
      <c r="AN20" s="237"/>
      <c r="AO20" s="237"/>
      <c r="AQ20" s="1"/>
    </row>
    <row r="21" spans="3:43">
      <c r="C21" s="79" t="str">
        <f ca="1">'C. Masterfiles'!C17</f>
        <v>N05</v>
      </c>
      <c r="D21" s="79" t="str">
        <f ca="1">'C. Masterfiles'!D17</f>
        <v>Layer 2 Aggregation switch - 2,5GE module (to AGGR Ring)</v>
      </c>
      <c r="E21" s="79" t="str">
        <f ca="1">'C. Masterfiles'!E17</f>
        <v>AGGR-2,5GE-AGGR</v>
      </c>
      <c r="F21" s="122">
        <f ca="1">'4.Unit investment and opex'!R128</f>
        <v>22</v>
      </c>
      <c r="G21" s="122">
        <f ca="1">'4.Unit investment and opex'!S128</f>
        <v>22.245999999999999</v>
      </c>
      <c r="H21" s="122">
        <f ca="1">'4.Unit investment and opex'!T128</f>
        <v>22.495058</v>
      </c>
      <c r="I21" s="122">
        <f ca="1">'4.Unit investment and opex'!U128</f>
        <v>22.747218333999999</v>
      </c>
      <c r="J21" s="122">
        <f ca="1">'4.Unit investment and opex'!V128</f>
        <v>23.002526095682001</v>
      </c>
      <c r="K21" s="122">
        <f ca="1">'4.Unit investment and opex'!W128</f>
        <v>23.261027153282686</v>
      </c>
      <c r="L21" s="333">
        <f ca="1">IF('B. Dashboard'!$D$39="Base case",'B. Dashboard'!$F$19,'B. Dashboard'!$G$19)*IF('D. Graphs'!$C$74=6,1+'D. Graphs'!$D$70,1)</f>
        <v>7.5999999999999998E-2</v>
      </c>
      <c r="M21" s="126">
        <f ca="1">'4.Unit investment and opex'!I70</f>
        <v>0.01</v>
      </c>
      <c r="N21" s="122">
        <f ca="1">'4.Unit investment and opex'!H70</f>
        <v>10</v>
      </c>
      <c r="O21" s="324">
        <f ca="1">IF('B. Dashboard'!$D$39="Base case",'B. Dashboard'!$F$27,'B. Dashboard'!$G$27)*IF('D. Graphs'!$C$74=10,1+'D. Graphs'!$D$70,1)</f>
        <v>0.05</v>
      </c>
      <c r="P21" s="125">
        <f t="shared" ca="1" si="14"/>
        <v>6.1341346031881946E-2</v>
      </c>
      <c r="Q21" s="125">
        <f t="shared" ca="1" si="15"/>
        <v>0.13734134603188194</v>
      </c>
      <c r="R21" s="123">
        <f t="shared" ca="1" si="2"/>
        <v>3.0215096127014029</v>
      </c>
      <c r="S21" s="123">
        <f t="shared" ca="1" si="3"/>
        <v>3.0552955838252456</v>
      </c>
      <c r="T21" s="123">
        <f t="shared" ca="1" si="4"/>
        <v>3.0895015447852541</v>
      </c>
      <c r="U21" s="123">
        <f t="shared" ca="1" si="5"/>
        <v>3.1241335844726632</v>
      </c>
      <c r="V21" s="123">
        <f t="shared" ca="1" si="6"/>
        <v>3.1591978961144562</v>
      </c>
      <c r="W21" s="123">
        <f t="shared" ca="1" si="7"/>
        <v>3.1947007793159994</v>
      </c>
      <c r="X21" s="122">
        <f ca="1">'4.Unit investment and opex'!X128</f>
        <v>2</v>
      </c>
      <c r="Y21" s="122">
        <f ca="1">'4.Unit investment and opex'!Y128</f>
        <v>2.0459999999999998</v>
      </c>
      <c r="Z21" s="122">
        <f ca="1">'4.Unit investment and opex'!Z128</f>
        <v>2.0930579999999996</v>
      </c>
      <c r="AA21" s="122">
        <f ca="1">'4.Unit investment and opex'!AA128</f>
        <v>2.1411983339999994</v>
      </c>
      <c r="AB21" s="122">
        <f ca="1">'4.Unit investment and opex'!AB128</f>
        <v>2.1904458956819992</v>
      </c>
      <c r="AC21" s="122">
        <f ca="1">'4.Unit investment and opex'!AC128</f>
        <v>2.2408261512826848</v>
      </c>
      <c r="AD21" s="123">
        <f t="shared" ca="1" si="8"/>
        <v>5.0215096127014025</v>
      </c>
      <c r="AE21" s="123">
        <f t="shared" ca="1" si="9"/>
        <v>5.1012955838252454</v>
      </c>
      <c r="AF21" s="123">
        <f t="shared" ca="1" si="10"/>
        <v>5.1825595447852537</v>
      </c>
      <c r="AG21" s="123">
        <f t="shared" ca="1" si="11"/>
        <v>5.265331918472663</v>
      </c>
      <c r="AH21" s="123">
        <f t="shared" ca="1" si="12"/>
        <v>5.3496437917964554</v>
      </c>
      <c r="AI21" s="123">
        <f t="shared" ca="1" si="13"/>
        <v>5.4355269305986837</v>
      </c>
      <c r="AJ21" s="237"/>
      <c r="AK21" s="237"/>
      <c r="AL21" s="237"/>
      <c r="AM21" s="237"/>
      <c r="AN21" s="237"/>
      <c r="AO21" s="237"/>
      <c r="AQ21" s="1"/>
    </row>
    <row r="22" spans="3:43">
      <c r="C22" s="79" t="str">
        <f ca="1">'C. Masterfiles'!C18</f>
        <v>N06</v>
      </c>
      <c r="D22" s="79" t="str">
        <f ca="1">'C. Masterfiles'!D18</f>
        <v>Layer 2 Aggregation switch - processor</v>
      </c>
      <c r="E22" s="79" t="str">
        <f ca="1">'C. Masterfiles'!E18</f>
        <v>AGGR-PROC</v>
      </c>
      <c r="F22" s="122">
        <f ca="1">'4.Unit investment and opex'!R129</f>
        <v>220</v>
      </c>
      <c r="G22" s="122">
        <f ca="1">'4.Unit investment and opex'!S129</f>
        <v>216.46</v>
      </c>
      <c r="H22" s="122">
        <f ca="1">'4.Unit investment and opex'!T129</f>
        <v>213.01057999999998</v>
      </c>
      <c r="I22" s="122">
        <f ca="1">'4.Unit investment and opex'!U129</f>
        <v>209.65038333999996</v>
      </c>
      <c r="J22" s="122">
        <f ca="1">'4.Unit investment and opex'!V129</f>
        <v>206.37809095681996</v>
      </c>
      <c r="K22" s="122">
        <f ca="1">'4.Unit investment and opex'!W129</f>
        <v>203.19242087282683</v>
      </c>
      <c r="L22" s="333">
        <f ca="1">IF('B. Dashboard'!$D$39="Base case",'B. Dashboard'!$F$19,'B. Dashboard'!$G$19)*IF('D. Graphs'!$C$74=6,1+'D. Graphs'!$D$70,1)</f>
        <v>7.5999999999999998E-2</v>
      </c>
      <c r="M22" s="126">
        <f ca="1">'4.Unit investment and opex'!I71</f>
        <v>-0.02</v>
      </c>
      <c r="N22" s="122">
        <f ca="1">'4.Unit investment and opex'!H71</f>
        <v>10</v>
      </c>
      <c r="O22" s="324">
        <f ca="1">IF('B. Dashboard'!$D$39="Base case",'B. Dashboard'!$F$27,'B. Dashboard'!$G$27)*IF('D. Graphs'!$C$74=10,1+'D. Graphs'!$D$70,1)</f>
        <v>0.05</v>
      </c>
      <c r="P22" s="125">
        <f t="shared" ca="1" si="14"/>
        <v>7.8295054912898884E-2</v>
      </c>
      <c r="Q22" s="125">
        <f t="shared" ca="1" si="15"/>
        <v>0.15429505491289888</v>
      </c>
      <c r="R22" s="123">
        <f t="shared" ca="1" si="2"/>
        <v>33.944912080837753</v>
      </c>
      <c r="S22" s="123">
        <f t="shared" ca="1" si="3"/>
        <v>33.398707586446093</v>
      </c>
      <c r="T22" s="123">
        <f t="shared" ca="1" si="4"/>
        <v>32.86647913812844</v>
      </c>
      <c r="U22" s="123">
        <f t="shared" ca="1" si="5"/>
        <v>32.348017409955595</v>
      </c>
      <c r="V22" s="123">
        <f t="shared" ca="1" si="6"/>
        <v>31.843118877001775</v>
      </c>
      <c r="W22" s="123">
        <f t="shared" ca="1" si="7"/>
        <v>31.351585736457675</v>
      </c>
      <c r="X22" s="122">
        <f ca="1">'4.Unit investment and opex'!X129</f>
        <v>20</v>
      </c>
      <c r="Y22" s="122">
        <f ca="1">'4.Unit investment and opex'!Y129</f>
        <v>20.459999999999997</v>
      </c>
      <c r="Z22" s="122">
        <f ca="1">'4.Unit investment and opex'!Z129</f>
        <v>20.930579999999996</v>
      </c>
      <c r="AA22" s="122">
        <f ca="1">'4.Unit investment and opex'!AA129</f>
        <v>21.411983339999992</v>
      </c>
      <c r="AB22" s="122">
        <f ca="1">'4.Unit investment and opex'!AB129</f>
        <v>21.90445895681999</v>
      </c>
      <c r="AC22" s="122">
        <f ca="1">'4.Unit investment and opex'!AC129</f>
        <v>22.408261512826847</v>
      </c>
      <c r="AD22" s="123">
        <f t="shared" ca="1" si="8"/>
        <v>53.944912080837753</v>
      </c>
      <c r="AE22" s="123">
        <f t="shared" ca="1" si="9"/>
        <v>53.858707586446087</v>
      </c>
      <c r="AF22" s="123">
        <f t="shared" ca="1" si="10"/>
        <v>53.797059138128432</v>
      </c>
      <c r="AG22" s="123">
        <f t="shared" ca="1" si="11"/>
        <v>53.760000749955587</v>
      </c>
      <c r="AH22" s="123">
        <f t="shared" ca="1" si="12"/>
        <v>53.747577833821765</v>
      </c>
      <c r="AI22" s="123">
        <f t="shared" ca="1" si="13"/>
        <v>53.759847249284519</v>
      </c>
      <c r="AJ22" s="237"/>
      <c r="AK22" s="237"/>
      <c r="AL22" s="237"/>
      <c r="AM22" s="237"/>
      <c r="AN22" s="237"/>
      <c r="AO22" s="237"/>
      <c r="AQ22" s="1"/>
    </row>
    <row r="23" spans="3:43">
      <c r="C23" s="79" t="str">
        <f ca="1">'C. Masterfiles'!C19</f>
        <v>N07</v>
      </c>
      <c r="D23" s="79" t="str">
        <f ca="1">'C. Masterfiles'!D19</f>
        <v xml:space="preserve">Layer 3 edge router - common equipment </v>
      </c>
      <c r="E23" s="79" t="str">
        <f ca="1">'C. Masterfiles'!E19</f>
        <v>EDGE-CMN</v>
      </c>
      <c r="F23" s="122">
        <f ca="1">'4.Unit investment and opex'!R130</f>
        <v>55000</v>
      </c>
      <c r="G23" s="122">
        <f ca="1">'4.Unit investment and opex'!S130</f>
        <v>56115</v>
      </c>
      <c r="H23" s="122">
        <f ca="1">'4.Unit investment and opex'!T130</f>
        <v>57252.644999999997</v>
      </c>
      <c r="I23" s="122">
        <f ca="1">'4.Unit investment and opex'!U130</f>
        <v>58413.395835000003</v>
      </c>
      <c r="J23" s="122">
        <f ca="1">'4.Unit investment and opex'!V130</f>
        <v>59597.722739204997</v>
      </c>
      <c r="K23" s="122">
        <f ca="1">'4.Unit investment and opex'!W130</f>
        <v>60806.105538206713</v>
      </c>
      <c r="L23" s="333">
        <f ca="1">IF('B. Dashboard'!$D$39="Base case",'B. Dashboard'!$F$19,'B. Dashboard'!$G$19)*IF('D. Graphs'!$C$74=6,1+'D. Graphs'!$D$70,1)</f>
        <v>7.5999999999999998E-2</v>
      </c>
      <c r="M23" s="126">
        <f ca="1">'4.Unit investment and opex'!I72</f>
        <v>0.02</v>
      </c>
      <c r="N23" s="122">
        <f ca="1">'4.Unit investment and opex'!H72</f>
        <v>10</v>
      </c>
      <c r="O23" s="324">
        <f ca="1">IF('B. Dashboard'!$D$39="Base case",'B. Dashboard'!$F$27,'B. Dashboard'!$G$27)*IF('D. Graphs'!$C$74=10,1+'D. Graphs'!$D$70,1)</f>
        <v>0.05</v>
      </c>
      <c r="P23" s="125">
        <f t="shared" ca="1" si="14"/>
        <v>5.600655839735276E-2</v>
      </c>
      <c r="Q23" s="125">
        <f t="shared" ca="1" si="15"/>
        <v>0.13200655839735276</v>
      </c>
      <c r="R23" s="123">
        <f t="shared" ca="1" si="2"/>
        <v>7260.3607118544014</v>
      </c>
      <c r="S23" s="123">
        <f t="shared" ca="1" si="3"/>
        <v>7407.54802446745</v>
      </c>
      <c r="T23" s="123">
        <f t="shared" ca="1" si="4"/>
        <v>7557.724625595406</v>
      </c>
      <c r="U23" s="123">
        <f t="shared" ca="1" si="5"/>
        <v>7710.9513484806102</v>
      </c>
      <c r="V23" s="123">
        <f t="shared" ca="1" si="6"/>
        <v>7867.2902671221027</v>
      </c>
      <c r="W23" s="123">
        <f t="shared" ca="1" si="7"/>
        <v>8026.8047216448795</v>
      </c>
      <c r="X23" s="122">
        <f ca="1">'4.Unit investment and opex'!X130</f>
        <v>5000</v>
      </c>
      <c r="Y23" s="122">
        <f ca="1">'4.Unit investment and opex'!Y130</f>
        <v>5115</v>
      </c>
      <c r="Z23" s="122">
        <f ca="1">'4.Unit investment and opex'!Z130</f>
        <v>5232.6449999999995</v>
      </c>
      <c r="AA23" s="122">
        <f ca="1">'4.Unit investment and opex'!AA130</f>
        <v>5352.9958349999988</v>
      </c>
      <c r="AB23" s="122">
        <f ca="1">'4.Unit investment and opex'!AB130</f>
        <v>5476.1147392049979</v>
      </c>
      <c r="AC23" s="122">
        <f ca="1">'4.Unit investment and opex'!AC130</f>
        <v>5602.065378206712</v>
      </c>
      <c r="AD23" s="123">
        <f t="shared" ca="1" si="8"/>
        <v>12260.360711854402</v>
      </c>
      <c r="AE23" s="123">
        <f t="shared" ca="1" si="9"/>
        <v>12522.548024467451</v>
      </c>
      <c r="AF23" s="123">
        <f t="shared" ca="1" si="10"/>
        <v>12790.369625595406</v>
      </c>
      <c r="AG23" s="123">
        <f t="shared" ca="1" si="11"/>
        <v>13063.94718348061</v>
      </c>
      <c r="AH23" s="123">
        <f t="shared" ca="1" si="12"/>
        <v>13343.405006327101</v>
      </c>
      <c r="AI23" s="123">
        <f t="shared" ca="1" si="13"/>
        <v>13628.870099851592</v>
      </c>
      <c r="AJ23" s="237"/>
      <c r="AK23" s="237"/>
      <c r="AL23" s="237"/>
      <c r="AM23" s="237"/>
      <c r="AN23" s="237"/>
      <c r="AO23" s="237"/>
      <c r="AQ23" s="1"/>
    </row>
    <row r="24" spans="3:43">
      <c r="C24" s="79" t="str">
        <f ca="1">'C. Masterfiles'!C20</f>
        <v>N08</v>
      </c>
      <c r="D24" s="79" t="str">
        <f ca="1">'C. Masterfiles'!D20</f>
        <v>Layer 3 edge router - 2,5GE module (to AGGR Ring)</v>
      </c>
      <c r="E24" s="79" t="str">
        <f ca="1">'C. Masterfiles'!E20</f>
        <v>EDGE-2,5GE-AGGR</v>
      </c>
      <c r="F24" s="122">
        <f ca="1">'4.Unit investment and opex'!R131</f>
        <v>11</v>
      </c>
      <c r="G24" s="122">
        <f ca="1">'4.Unit investment and opex'!S131</f>
        <v>11.122999999999999</v>
      </c>
      <c r="H24" s="122">
        <f ca="1">'4.Unit investment and opex'!T131</f>
        <v>11.247529</v>
      </c>
      <c r="I24" s="122">
        <f ca="1">'4.Unit investment and opex'!U131</f>
        <v>11.373609167</v>
      </c>
      <c r="J24" s="122">
        <f ca="1">'4.Unit investment and opex'!V131</f>
        <v>11.501263047841</v>
      </c>
      <c r="K24" s="122">
        <f ca="1">'4.Unit investment and opex'!W131</f>
        <v>11.630513576641343</v>
      </c>
      <c r="L24" s="333">
        <f ca="1">IF('B. Dashboard'!$D$39="Base case",'B. Dashboard'!$F$19,'B. Dashboard'!$G$19)*IF('D. Graphs'!$C$74=6,1+'D. Graphs'!$D$70,1)</f>
        <v>7.5999999999999998E-2</v>
      </c>
      <c r="M24" s="126">
        <f ca="1">'4.Unit investment and opex'!I73</f>
        <v>0.01</v>
      </c>
      <c r="N24" s="122">
        <f ca="1">'4.Unit investment and opex'!H73</f>
        <v>10</v>
      </c>
      <c r="O24" s="324">
        <f ca="1">IF('B. Dashboard'!$D$39="Base case",'B. Dashboard'!$F$27,'B. Dashboard'!$G$27)*IF('D. Graphs'!$C$74=10,1+'D. Graphs'!$D$70,1)</f>
        <v>0.05</v>
      </c>
      <c r="P24" s="125">
        <f t="shared" ca="1" si="14"/>
        <v>6.1341346031881946E-2</v>
      </c>
      <c r="Q24" s="125">
        <f t="shared" ca="1" si="15"/>
        <v>0.13734134603188194</v>
      </c>
      <c r="R24" s="123">
        <f t="shared" ca="1" si="2"/>
        <v>1.5107548063507015</v>
      </c>
      <c r="S24" s="123">
        <f t="shared" ca="1" si="3"/>
        <v>1.5276477919126228</v>
      </c>
      <c r="T24" s="123">
        <f t="shared" ca="1" si="4"/>
        <v>1.544750772392627</v>
      </c>
      <c r="U24" s="123">
        <f t="shared" ca="1" si="5"/>
        <v>1.5620667922363316</v>
      </c>
      <c r="V24" s="123">
        <f t="shared" ca="1" si="6"/>
        <v>1.5795989480572281</v>
      </c>
      <c r="W24" s="123">
        <f t="shared" ca="1" si="7"/>
        <v>1.5973503896579997</v>
      </c>
      <c r="X24" s="122">
        <f ca="1">'4.Unit investment and opex'!X131</f>
        <v>1</v>
      </c>
      <c r="Y24" s="122">
        <f ca="1">'4.Unit investment and opex'!Y131</f>
        <v>1.0229999999999999</v>
      </c>
      <c r="Z24" s="122">
        <f ca="1">'4.Unit investment and opex'!Z131</f>
        <v>1.0465289999999998</v>
      </c>
      <c r="AA24" s="122">
        <f ca="1">'4.Unit investment and opex'!AA131</f>
        <v>1.0705991669999997</v>
      </c>
      <c r="AB24" s="122">
        <f ca="1">'4.Unit investment and opex'!AB131</f>
        <v>1.0952229478409996</v>
      </c>
      <c r="AC24" s="122">
        <f ca="1">'4.Unit investment and opex'!AC131</f>
        <v>1.1204130756413424</v>
      </c>
      <c r="AD24" s="123">
        <f t="shared" ca="1" si="8"/>
        <v>2.5107548063507013</v>
      </c>
      <c r="AE24" s="123">
        <f t="shared" ca="1" si="9"/>
        <v>2.5506477919126227</v>
      </c>
      <c r="AF24" s="123">
        <f t="shared" ca="1" si="10"/>
        <v>2.5912797723926269</v>
      </c>
      <c r="AG24" s="123">
        <f t="shared" ca="1" si="11"/>
        <v>2.6326659592363315</v>
      </c>
      <c r="AH24" s="123">
        <f t="shared" ca="1" si="12"/>
        <v>2.6748218958982277</v>
      </c>
      <c r="AI24" s="123">
        <f t="shared" ca="1" si="13"/>
        <v>2.7177634652993419</v>
      </c>
      <c r="AJ24" s="237"/>
      <c r="AK24" s="237"/>
      <c r="AL24" s="237"/>
      <c r="AM24" s="237"/>
      <c r="AN24" s="237"/>
      <c r="AO24" s="237"/>
      <c r="AQ24" s="1"/>
    </row>
    <row r="25" spans="3:43">
      <c r="C25" s="79" t="str">
        <f ca="1">'C. Masterfiles'!C21</f>
        <v>N09</v>
      </c>
      <c r="D25" s="79" t="str">
        <f ca="1">'C. Masterfiles'!D21</f>
        <v>Layer 3 edge router - 2,5GE module (to EDGE Ring)</v>
      </c>
      <c r="E25" s="79" t="str">
        <f ca="1">'C. Masterfiles'!E21</f>
        <v>EDGE-2,5GE-EDGE</v>
      </c>
      <c r="F25" s="122">
        <f ca="1">'4.Unit investment and opex'!R132</f>
        <v>22</v>
      </c>
      <c r="G25" s="122">
        <f ca="1">'4.Unit investment and opex'!S132</f>
        <v>22.245999999999999</v>
      </c>
      <c r="H25" s="122">
        <f ca="1">'4.Unit investment and opex'!T132</f>
        <v>22.495058</v>
      </c>
      <c r="I25" s="122">
        <f ca="1">'4.Unit investment and opex'!U132</f>
        <v>22.747218333999999</v>
      </c>
      <c r="J25" s="122">
        <f ca="1">'4.Unit investment and opex'!V132</f>
        <v>23.002526095682001</v>
      </c>
      <c r="K25" s="122">
        <f ca="1">'4.Unit investment and opex'!W132</f>
        <v>23.261027153282686</v>
      </c>
      <c r="L25" s="333">
        <f ca="1">IF('B. Dashboard'!$D$39="Base case",'B. Dashboard'!$F$19,'B. Dashboard'!$G$19)*IF('D. Graphs'!$C$74=6,1+'D. Graphs'!$D$70,1)</f>
        <v>7.5999999999999998E-2</v>
      </c>
      <c r="M25" s="126">
        <f ca="1">'4.Unit investment and opex'!I74</f>
        <v>0.01</v>
      </c>
      <c r="N25" s="122">
        <f ca="1">'4.Unit investment and opex'!H74</f>
        <v>10</v>
      </c>
      <c r="O25" s="324">
        <f ca="1">IF('B. Dashboard'!$D$39="Base case",'B. Dashboard'!$F$27,'B. Dashboard'!$G$27)*IF('D. Graphs'!$C$74=10,1+'D. Graphs'!$D$70,1)</f>
        <v>0.05</v>
      </c>
      <c r="P25" s="125">
        <f t="shared" ca="1" si="14"/>
        <v>6.1341346031881946E-2</v>
      </c>
      <c r="Q25" s="125">
        <f t="shared" ca="1" si="15"/>
        <v>0.13734134603188194</v>
      </c>
      <c r="R25" s="123">
        <f t="shared" ca="1" si="2"/>
        <v>3.0215096127014029</v>
      </c>
      <c r="S25" s="123">
        <f t="shared" ca="1" si="3"/>
        <v>3.0552955838252456</v>
      </c>
      <c r="T25" s="123">
        <f t="shared" ca="1" si="4"/>
        <v>3.0895015447852541</v>
      </c>
      <c r="U25" s="123">
        <f t="shared" ca="1" si="5"/>
        <v>3.1241335844726632</v>
      </c>
      <c r="V25" s="123">
        <f t="shared" ca="1" si="6"/>
        <v>3.1591978961144562</v>
      </c>
      <c r="W25" s="123">
        <f t="shared" ca="1" si="7"/>
        <v>3.1947007793159994</v>
      </c>
      <c r="X25" s="122">
        <f ca="1">'4.Unit investment and opex'!X132</f>
        <v>2</v>
      </c>
      <c r="Y25" s="122">
        <f ca="1">'4.Unit investment and opex'!Y132</f>
        <v>2.0459999999999998</v>
      </c>
      <c r="Z25" s="122">
        <f ca="1">'4.Unit investment and opex'!Z132</f>
        <v>2.0930579999999996</v>
      </c>
      <c r="AA25" s="122">
        <f ca="1">'4.Unit investment and opex'!AA132</f>
        <v>2.1411983339999994</v>
      </c>
      <c r="AB25" s="122">
        <f ca="1">'4.Unit investment and opex'!AB132</f>
        <v>2.1904458956819992</v>
      </c>
      <c r="AC25" s="122">
        <f ca="1">'4.Unit investment and opex'!AC132</f>
        <v>2.2408261512826848</v>
      </c>
      <c r="AD25" s="123">
        <f t="shared" ca="1" si="8"/>
        <v>5.0215096127014025</v>
      </c>
      <c r="AE25" s="123">
        <f t="shared" ca="1" si="9"/>
        <v>5.1012955838252454</v>
      </c>
      <c r="AF25" s="123">
        <f t="shared" ca="1" si="10"/>
        <v>5.1825595447852537</v>
      </c>
      <c r="AG25" s="123">
        <f t="shared" ca="1" si="11"/>
        <v>5.265331918472663</v>
      </c>
      <c r="AH25" s="123">
        <f t="shared" ca="1" si="12"/>
        <v>5.3496437917964554</v>
      </c>
      <c r="AI25" s="123">
        <f t="shared" ca="1" si="13"/>
        <v>5.4355269305986837</v>
      </c>
      <c r="AJ25" s="237"/>
      <c r="AK25" s="237"/>
      <c r="AL25" s="237"/>
      <c r="AM25" s="237"/>
      <c r="AN25" s="237"/>
      <c r="AO25" s="237"/>
      <c r="AQ25" s="1"/>
    </row>
    <row r="26" spans="3:43">
      <c r="C26" s="79" t="str">
        <f ca="1">'C. Masterfiles'!C22</f>
        <v>N10</v>
      </c>
      <c r="D26" s="79" t="str">
        <f ca="1">'C. Masterfiles'!D22</f>
        <v>Layer 3 edge router - processor</v>
      </c>
      <c r="E26" s="79" t="str">
        <f ca="1">'C. Masterfiles'!E22</f>
        <v>EDGE-PROC</v>
      </c>
      <c r="F26" s="122">
        <f ca="1">'4.Unit investment and opex'!R133</f>
        <v>220</v>
      </c>
      <c r="G26" s="122">
        <f ca="1">'4.Unit investment and opex'!S133</f>
        <v>216.46</v>
      </c>
      <c r="H26" s="122">
        <f ca="1">'4.Unit investment and opex'!T133</f>
        <v>213.01057999999998</v>
      </c>
      <c r="I26" s="122">
        <f ca="1">'4.Unit investment and opex'!U133</f>
        <v>209.65038333999996</v>
      </c>
      <c r="J26" s="122">
        <f ca="1">'4.Unit investment and opex'!V133</f>
        <v>206.37809095681996</v>
      </c>
      <c r="K26" s="122">
        <f ca="1">'4.Unit investment and opex'!W133</f>
        <v>203.19242087282683</v>
      </c>
      <c r="L26" s="333">
        <f ca="1">IF('B. Dashboard'!$D$39="Base case",'B. Dashboard'!$F$19,'B. Dashboard'!$G$19)*IF('D. Graphs'!$C$74=6,1+'D. Graphs'!$D$70,1)</f>
        <v>7.5999999999999998E-2</v>
      </c>
      <c r="M26" s="126">
        <f ca="1">'4.Unit investment and opex'!I75</f>
        <v>-0.02</v>
      </c>
      <c r="N26" s="122">
        <f ca="1">'4.Unit investment and opex'!H75</f>
        <v>10</v>
      </c>
      <c r="O26" s="324">
        <f ca="1">IF('B. Dashboard'!$D$39="Base case",'B. Dashboard'!$F$27,'B. Dashboard'!$G$27)*IF('D. Graphs'!$C$74=10,1+'D. Graphs'!$D$70,1)</f>
        <v>0.05</v>
      </c>
      <c r="P26" s="125">
        <f t="shared" ca="1" si="14"/>
        <v>7.8295054912898884E-2</v>
      </c>
      <c r="Q26" s="125">
        <f t="shared" ca="1" si="15"/>
        <v>0.15429505491289888</v>
      </c>
      <c r="R26" s="123">
        <f t="shared" ca="1" si="2"/>
        <v>33.944912080837753</v>
      </c>
      <c r="S26" s="123">
        <f t="shared" ca="1" si="3"/>
        <v>33.398707586446093</v>
      </c>
      <c r="T26" s="123">
        <f t="shared" ca="1" si="4"/>
        <v>32.86647913812844</v>
      </c>
      <c r="U26" s="123">
        <f t="shared" ca="1" si="5"/>
        <v>32.348017409955595</v>
      </c>
      <c r="V26" s="123">
        <f t="shared" ca="1" si="6"/>
        <v>31.843118877001775</v>
      </c>
      <c r="W26" s="123">
        <f t="shared" ca="1" si="7"/>
        <v>31.351585736457675</v>
      </c>
      <c r="X26" s="122">
        <f ca="1">'4.Unit investment and opex'!X133</f>
        <v>20</v>
      </c>
      <c r="Y26" s="122">
        <f ca="1">'4.Unit investment and opex'!Y133</f>
        <v>20.459999999999997</v>
      </c>
      <c r="Z26" s="122">
        <f ca="1">'4.Unit investment and opex'!Z133</f>
        <v>20.930579999999996</v>
      </c>
      <c r="AA26" s="122">
        <f ca="1">'4.Unit investment and opex'!AA133</f>
        <v>21.411983339999992</v>
      </c>
      <c r="AB26" s="122">
        <f ca="1">'4.Unit investment and opex'!AB133</f>
        <v>21.90445895681999</v>
      </c>
      <c r="AC26" s="122">
        <f ca="1">'4.Unit investment and opex'!AC133</f>
        <v>22.408261512826847</v>
      </c>
      <c r="AD26" s="123">
        <f t="shared" ca="1" si="8"/>
        <v>53.944912080837753</v>
      </c>
      <c r="AE26" s="123">
        <f t="shared" ca="1" si="9"/>
        <v>53.858707586446087</v>
      </c>
      <c r="AF26" s="123">
        <f t="shared" ca="1" si="10"/>
        <v>53.797059138128432</v>
      </c>
      <c r="AG26" s="123">
        <f t="shared" ca="1" si="11"/>
        <v>53.760000749955587</v>
      </c>
      <c r="AH26" s="123">
        <f t="shared" ca="1" si="12"/>
        <v>53.747577833821765</v>
      </c>
      <c r="AI26" s="123">
        <f t="shared" ca="1" si="13"/>
        <v>53.759847249284519</v>
      </c>
      <c r="AJ26" s="237"/>
      <c r="AK26" s="237"/>
      <c r="AL26" s="237"/>
      <c r="AM26" s="237"/>
      <c r="AN26" s="237"/>
      <c r="AO26" s="237"/>
      <c r="AQ26" s="1"/>
    </row>
    <row r="27" spans="3:43">
      <c r="C27" s="79" t="str">
        <f ca="1">'C. Masterfiles'!C23</f>
        <v>N11</v>
      </c>
      <c r="D27" s="79" t="str">
        <f ca="1">'C. Masterfiles'!D23</f>
        <v xml:space="preserve">Layer 3 core router - common equipment </v>
      </c>
      <c r="E27" s="79" t="str">
        <f ca="1">'C. Masterfiles'!E23</f>
        <v>CORE-CMN</v>
      </c>
      <c r="F27" s="122">
        <f ca="1">'4.Unit investment and opex'!R134</f>
        <v>77000</v>
      </c>
      <c r="G27" s="122">
        <f ca="1">'4.Unit investment and opex'!S134</f>
        <v>78561</v>
      </c>
      <c r="H27" s="122">
        <f ca="1">'4.Unit investment and opex'!T134</f>
        <v>80153.702999999994</v>
      </c>
      <c r="I27" s="122">
        <f ca="1">'4.Unit investment and opex'!U134</f>
        <v>81778.754168999993</v>
      </c>
      <c r="J27" s="122">
        <f ca="1">'4.Unit investment and opex'!V134</f>
        <v>83436.81183488699</v>
      </c>
      <c r="K27" s="122">
        <f ca="1">'4.Unit investment and opex'!W134</f>
        <v>85128.547753489402</v>
      </c>
      <c r="L27" s="333">
        <f ca="1">IF('B. Dashboard'!$D$39="Base case",'B. Dashboard'!$F$19,'B. Dashboard'!$G$19)*IF('D. Graphs'!$C$74=6,1+'D. Graphs'!$D$70,1)</f>
        <v>7.5999999999999998E-2</v>
      </c>
      <c r="M27" s="126">
        <f ca="1">'4.Unit investment and opex'!I76</f>
        <v>0.02</v>
      </c>
      <c r="N27" s="122">
        <f ca="1">'4.Unit investment and opex'!H76</f>
        <v>10</v>
      </c>
      <c r="O27" s="324">
        <f ca="1">IF('B. Dashboard'!$D$39="Base case",'B. Dashboard'!$F$27,'B. Dashboard'!$G$27)*IF('D. Graphs'!$C$74=10,1+'D. Graphs'!$D$70,1)</f>
        <v>0.05</v>
      </c>
      <c r="P27" s="125">
        <f t="shared" ca="1" si="14"/>
        <v>5.600655839735276E-2</v>
      </c>
      <c r="Q27" s="125">
        <f t="shared" ca="1" si="15"/>
        <v>0.13200655839735276</v>
      </c>
      <c r="R27" s="123">
        <f t="shared" ca="1" si="2"/>
        <v>10164.504996596163</v>
      </c>
      <c r="S27" s="123">
        <f t="shared" ca="1" si="3"/>
        <v>10370.567234254429</v>
      </c>
      <c r="T27" s="123">
        <f t="shared" ca="1" si="4"/>
        <v>10580.814475833567</v>
      </c>
      <c r="U27" s="123">
        <f t="shared" ca="1" si="5"/>
        <v>10795.331887872853</v>
      </c>
      <c r="V27" s="123">
        <f t="shared" ca="1" si="6"/>
        <v>11014.206373970943</v>
      </c>
      <c r="W27" s="123">
        <f t="shared" ca="1" si="7"/>
        <v>11237.526610302832</v>
      </c>
      <c r="X27" s="122">
        <f ca="1">'4.Unit investment and opex'!X134</f>
        <v>7000</v>
      </c>
      <c r="Y27" s="122">
        <f ca="1">'4.Unit investment and opex'!Y134</f>
        <v>7160.9999999999991</v>
      </c>
      <c r="Z27" s="122">
        <f ca="1">'4.Unit investment and opex'!Z134</f>
        <v>7325.7029999999986</v>
      </c>
      <c r="AA27" s="122">
        <f ca="1">'4.Unit investment and opex'!AA134</f>
        <v>7494.1941689999976</v>
      </c>
      <c r="AB27" s="122">
        <f ca="1">'4.Unit investment and opex'!AB134</f>
        <v>7666.5606348869969</v>
      </c>
      <c r="AC27" s="122">
        <f ca="1">'4.Unit investment and opex'!AC134</f>
        <v>7842.8915294893968</v>
      </c>
      <c r="AD27" s="123">
        <f t="shared" ca="1" si="8"/>
        <v>17164.504996596163</v>
      </c>
      <c r="AE27" s="123">
        <f t="shared" ca="1" si="9"/>
        <v>17531.567234254428</v>
      </c>
      <c r="AF27" s="123">
        <f t="shared" ca="1" si="10"/>
        <v>17906.517475833567</v>
      </c>
      <c r="AG27" s="123">
        <f t="shared" ca="1" si="11"/>
        <v>18289.526056872852</v>
      </c>
      <c r="AH27" s="123">
        <f t="shared" ca="1" si="12"/>
        <v>18680.76700885794</v>
      </c>
      <c r="AI27" s="123">
        <f t="shared" ca="1" si="13"/>
        <v>19080.418139792229</v>
      </c>
      <c r="AJ27" s="237"/>
      <c r="AK27" s="237"/>
      <c r="AL27" s="237"/>
      <c r="AM27" s="237"/>
      <c r="AN27" s="237"/>
      <c r="AO27" s="237"/>
      <c r="AQ27" s="1"/>
    </row>
    <row r="28" spans="3:43">
      <c r="C28" s="79" t="str">
        <f ca="1">'C. Masterfiles'!C24</f>
        <v>N12</v>
      </c>
      <c r="D28" s="79" t="str">
        <f ca="1">'C. Masterfiles'!D24</f>
        <v>Layer 3 core router - 2,5GE module (to EDGE Ring)</v>
      </c>
      <c r="E28" s="79" t="str">
        <f ca="1">'C. Masterfiles'!E24</f>
        <v>CORE-2,5GE-EDGE</v>
      </c>
      <c r="F28" s="122">
        <f ca="1">'4.Unit investment and opex'!R135</f>
        <v>11</v>
      </c>
      <c r="G28" s="122">
        <f ca="1">'4.Unit investment and opex'!S135</f>
        <v>11.122999999999999</v>
      </c>
      <c r="H28" s="122">
        <f ca="1">'4.Unit investment and opex'!T135</f>
        <v>11.247529</v>
      </c>
      <c r="I28" s="122">
        <f ca="1">'4.Unit investment and opex'!U135</f>
        <v>11.373609167</v>
      </c>
      <c r="J28" s="122">
        <f ca="1">'4.Unit investment and opex'!V135</f>
        <v>11.501263047841</v>
      </c>
      <c r="K28" s="122">
        <f ca="1">'4.Unit investment and opex'!W135</f>
        <v>11.630513576641343</v>
      </c>
      <c r="L28" s="333">
        <f ca="1">IF('B. Dashboard'!$D$39="Base case",'B. Dashboard'!$F$19,'B. Dashboard'!$G$19)*IF('D. Graphs'!$C$74=6,1+'D. Graphs'!$D$70,1)</f>
        <v>7.5999999999999998E-2</v>
      </c>
      <c r="M28" s="126">
        <f ca="1">'4.Unit investment and opex'!I77</f>
        <v>0.01</v>
      </c>
      <c r="N28" s="122">
        <f ca="1">'4.Unit investment and opex'!H77</f>
        <v>10</v>
      </c>
      <c r="O28" s="324">
        <f ca="1">IF('B. Dashboard'!$D$39="Base case",'B. Dashboard'!$F$27,'B. Dashboard'!$G$27)*IF('D. Graphs'!$C$74=10,1+'D. Graphs'!$D$70,1)</f>
        <v>0.05</v>
      </c>
      <c r="P28" s="125">
        <f t="shared" ca="1" si="14"/>
        <v>6.1341346031881946E-2</v>
      </c>
      <c r="Q28" s="125">
        <f t="shared" ca="1" si="15"/>
        <v>0.13734134603188194</v>
      </c>
      <c r="R28" s="123">
        <f t="shared" ca="1" si="2"/>
        <v>1.5107548063507015</v>
      </c>
      <c r="S28" s="123">
        <f t="shared" ca="1" si="3"/>
        <v>1.5276477919126228</v>
      </c>
      <c r="T28" s="123">
        <f t="shared" ca="1" si="4"/>
        <v>1.544750772392627</v>
      </c>
      <c r="U28" s="123">
        <f t="shared" ca="1" si="5"/>
        <v>1.5620667922363316</v>
      </c>
      <c r="V28" s="123">
        <f t="shared" ca="1" si="6"/>
        <v>1.5795989480572281</v>
      </c>
      <c r="W28" s="123">
        <f t="shared" ca="1" si="7"/>
        <v>1.5973503896579997</v>
      </c>
      <c r="X28" s="122">
        <f ca="1">'4.Unit investment and opex'!X135</f>
        <v>1</v>
      </c>
      <c r="Y28" s="122">
        <f ca="1">'4.Unit investment and opex'!Y135</f>
        <v>1.0229999999999999</v>
      </c>
      <c r="Z28" s="122">
        <f ca="1">'4.Unit investment and opex'!Z135</f>
        <v>1.0465289999999998</v>
      </c>
      <c r="AA28" s="122">
        <f ca="1">'4.Unit investment and opex'!AA135</f>
        <v>1.0705991669999997</v>
      </c>
      <c r="AB28" s="122">
        <f ca="1">'4.Unit investment and opex'!AB135</f>
        <v>1.0952229478409996</v>
      </c>
      <c r="AC28" s="122">
        <f ca="1">'4.Unit investment and opex'!AC135</f>
        <v>1.1204130756413424</v>
      </c>
      <c r="AD28" s="123">
        <f t="shared" ca="1" si="8"/>
        <v>2.5107548063507013</v>
      </c>
      <c r="AE28" s="123">
        <f t="shared" ca="1" si="9"/>
        <v>2.5506477919126227</v>
      </c>
      <c r="AF28" s="123">
        <f t="shared" ca="1" si="10"/>
        <v>2.5912797723926269</v>
      </c>
      <c r="AG28" s="123">
        <f t="shared" ca="1" si="11"/>
        <v>2.6326659592363315</v>
      </c>
      <c r="AH28" s="123">
        <f t="shared" ca="1" si="12"/>
        <v>2.6748218958982277</v>
      </c>
      <c r="AI28" s="123">
        <f t="shared" ca="1" si="13"/>
        <v>2.7177634652993419</v>
      </c>
      <c r="AJ28" s="237"/>
      <c r="AK28" s="237"/>
      <c r="AL28" s="237"/>
      <c r="AM28" s="237"/>
      <c r="AN28" s="237"/>
      <c r="AO28" s="237"/>
      <c r="AQ28" s="1"/>
    </row>
    <row r="29" spans="3:43">
      <c r="C29" s="79" t="str">
        <f ca="1">'C. Masterfiles'!C25</f>
        <v>N13</v>
      </c>
      <c r="D29" s="79" t="str">
        <f ca="1">'C. Masterfiles'!D25</f>
        <v>Layer 3 core router - 2,5GE module (to CORE Ring)</v>
      </c>
      <c r="E29" s="79" t="str">
        <f ca="1">'C. Masterfiles'!E25</f>
        <v>CORE-2,5GE-CORE</v>
      </c>
      <c r="F29" s="122">
        <f ca="1">'4.Unit investment and opex'!R136</f>
        <v>22</v>
      </c>
      <c r="G29" s="122">
        <f ca="1">'4.Unit investment and opex'!S136</f>
        <v>22.245999999999999</v>
      </c>
      <c r="H29" s="122">
        <f ca="1">'4.Unit investment and opex'!T136</f>
        <v>22.495058</v>
      </c>
      <c r="I29" s="122">
        <f ca="1">'4.Unit investment and opex'!U136</f>
        <v>22.747218333999999</v>
      </c>
      <c r="J29" s="122">
        <f ca="1">'4.Unit investment and opex'!V136</f>
        <v>23.002526095682001</v>
      </c>
      <c r="K29" s="122">
        <f ca="1">'4.Unit investment and opex'!W136</f>
        <v>23.261027153282686</v>
      </c>
      <c r="L29" s="333">
        <f ca="1">IF('B. Dashboard'!$D$39="Base case",'B. Dashboard'!$F$19,'B. Dashboard'!$G$19)*IF('D. Graphs'!$C$74=6,1+'D. Graphs'!$D$70,1)</f>
        <v>7.5999999999999998E-2</v>
      </c>
      <c r="M29" s="126">
        <f ca="1">'4.Unit investment and opex'!I78</f>
        <v>0.01</v>
      </c>
      <c r="N29" s="122">
        <f ca="1">'4.Unit investment and opex'!H78</f>
        <v>10</v>
      </c>
      <c r="O29" s="324">
        <f ca="1">IF('B. Dashboard'!$D$39="Base case",'B. Dashboard'!$F$27,'B. Dashboard'!$G$27)*IF('D. Graphs'!$C$74=10,1+'D. Graphs'!$D$70,1)</f>
        <v>0.05</v>
      </c>
      <c r="P29" s="125">
        <f t="shared" ca="1" si="14"/>
        <v>6.1341346031881946E-2</v>
      </c>
      <c r="Q29" s="125">
        <f t="shared" ca="1" si="15"/>
        <v>0.13734134603188194</v>
      </c>
      <c r="R29" s="123">
        <f t="shared" ca="1" si="2"/>
        <v>3.0215096127014029</v>
      </c>
      <c r="S29" s="123">
        <f t="shared" ca="1" si="3"/>
        <v>3.0552955838252456</v>
      </c>
      <c r="T29" s="123">
        <f t="shared" ca="1" si="4"/>
        <v>3.0895015447852541</v>
      </c>
      <c r="U29" s="123">
        <f t="shared" ca="1" si="5"/>
        <v>3.1241335844726632</v>
      </c>
      <c r="V29" s="123">
        <f t="shared" ca="1" si="6"/>
        <v>3.1591978961144562</v>
      </c>
      <c r="W29" s="123">
        <f t="shared" ca="1" si="7"/>
        <v>3.1947007793159994</v>
      </c>
      <c r="X29" s="122">
        <f ca="1">'4.Unit investment and opex'!X136</f>
        <v>2</v>
      </c>
      <c r="Y29" s="122">
        <f ca="1">'4.Unit investment and opex'!Y136</f>
        <v>2.0459999999999998</v>
      </c>
      <c r="Z29" s="122">
        <f ca="1">'4.Unit investment and opex'!Z136</f>
        <v>2.0930579999999996</v>
      </c>
      <c r="AA29" s="122">
        <f ca="1">'4.Unit investment and opex'!AA136</f>
        <v>2.1411983339999994</v>
      </c>
      <c r="AB29" s="122">
        <f ca="1">'4.Unit investment and opex'!AB136</f>
        <v>2.1904458956819992</v>
      </c>
      <c r="AC29" s="122">
        <f ca="1">'4.Unit investment and opex'!AC136</f>
        <v>2.2408261512826848</v>
      </c>
      <c r="AD29" s="123">
        <f t="shared" ca="1" si="8"/>
        <v>5.0215096127014025</v>
      </c>
      <c r="AE29" s="123">
        <f t="shared" ca="1" si="9"/>
        <v>5.1012955838252454</v>
      </c>
      <c r="AF29" s="123">
        <f t="shared" ca="1" si="10"/>
        <v>5.1825595447852537</v>
      </c>
      <c r="AG29" s="123">
        <f t="shared" ca="1" si="11"/>
        <v>5.265331918472663</v>
      </c>
      <c r="AH29" s="123">
        <f t="shared" ca="1" si="12"/>
        <v>5.3496437917964554</v>
      </c>
      <c r="AI29" s="123">
        <f t="shared" ca="1" si="13"/>
        <v>5.4355269305986837</v>
      </c>
      <c r="AJ29" s="237"/>
      <c r="AK29" s="237"/>
      <c r="AL29" s="237"/>
      <c r="AM29" s="237"/>
      <c r="AN29" s="237"/>
      <c r="AO29" s="237"/>
      <c r="AQ29" s="1"/>
    </row>
    <row r="30" spans="3:43">
      <c r="C30" s="79" t="str">
        <f ca="1">'C. Masterfiles'!C26</f>
        <v>N14</v>
      </c>
      <c r="D30" s="79" t="str">
        <f ca="1">'C. Masterfiles'!D26</f>
        <v>Layer 3 core router - processor</v>
      </c>
      <c r="E30" s="79" t="str">
        <f ca="1">'C. Masterfiles'!E26</f>
        <v>CORE-PROC</v>
      </c>
      <c r="F30" s="122">
        <f ca="1">'4.Unit investment and opex'!R137</f>
        <v>220</v>
      </c>
      <c r="G30" s="122">
        <f ca="1">'4.Unit investment and opex'!S137</f>
        <v>216.46</v>
      </c>
      <c r="H30" s="122">
        <f ca="1">'4.Unit investment and opex'!T137</f>
        <v>213.01057999999998</v>
      </c>
      <c r="I30" s="122">
        <f ca="1">'4.Unit investment and opex'!U137</f>
        <v>209.65038333999996</v>
      </c>
      <c r="J30" s="122">
        <f ca="1">'4.Unit investment and opex'!V137</f>
        <v>206.37809095681996</v>
      </c>
      <c r="K30" s="122">
        <f ca="1">'4.Unit investment and opex'!W137</f>
        <v>203.19242087282683</v>
      </c>
      <c r="L30" s="333">
        <f ca="1">IF('B. Dashboard'!$D$39="Base case",'B. Dashboard'!$F$19,'B. Dashboard'!$G$19)*IF('D. Graphs'!$C$74=6,1+'D. Graphs'!$D$70,1)</f>
        <v>7.5999999999999998E-2</v>
      </c>
      <c r="M30" s="126">
        <f ca="1">'4.Unit investment and opex'!I79</f>
        <v>-0.02</v>
      </c>
      <c r="N30" s="122">
        <f ca="1">'4.Unit investment and opex'!H79</f>
        <v>10</v>
      </c>
      <c r="O30" s="324">
        <f ca="1">IF('B. Dashboard'!$D$39="Base case",'B. Dashboard'!$F$27,'B. Dashboard'!$G$27)*IF('D. Graphs'!$C$74=10,1+'D. Graphs'!$D$70,1)</f>
        <v>0.05</v>
      </c>
      <c r="P30" s="125">
        <f t="shared" ca="1" si="14"/>
        <v>7.8295054912898884E-2</v>
      </c>
      <c r="Q30" s="125">
        <f t="shared" ca="1" si="15"/>
        <v>0.15429505491289888</v>
      </c>
      <c r="R30" s="123">
        <f t="shared" ca="1" si="2"/>
        <v>33.944912080837753</v>
      </c>
      <c r="S30" s="123">
        <f t="shared" ca="1" si="3"/>
        <v>33.398707586446093</v>
      </c>
      <c r="T30" s="123">
        <f t="shared" ca="1" si="4"/>
        <v>32.86647913812844</v>
      </c>
      <c r="U30" s="123">
        <f t="shared" ca="1" si="5"/>
        <v>32.348017409955595</v>
      </c>
      <c r="V30" s="123">
        <f t="shared" ca="1" si="6"/>
        <v>31.843118877001775</v>
      </c>
      <c r="W30" s="123">
        <f t="shared" ca="1" si="7"/>
        <v>31.351585736457675</v>
      </c>
      <c r="X30" s="122">
        <f ca="1">'4.Unit investment and opex'!X137</f>
        <v>20</v>
      </c>
      <c r="Y30" s="122">
        <f ca="1">'4.Unit investment and opex'!Y137</f>
        <v>20.459999999999997</v>
      </c>
      <c r="Z30" s="122">
        <f ca="1">'4.Unit investment and opex'!Z137</f>
        <v>20.930579999999996</v>
      </c>
      <c r="AA30" s="122">
        <f ca="1">'4.Unit investment and opex'!AA137</f>
        <v>21.411983339999992</v>
      </c>
      <c r="AB30" s="122">
        <f ca="1">'4.Unit investment and opex'!AB137</f>
        <v>21.90445895681999</v>
      </c>
      <c r="AC30" s="122">
        <f ca="1">'4.Unit investment and opex'!AC137</f>
        <v>22.408261512826847</v>
      </c>
      <c r="AD30" s="123">
        <f t="shared" ca="1" si="8"/>
        <v>53.944912080837753</v>
      </c>
      <c r="AE30" s="123">
        <f t="shared" ca="1" si="9"/>
        <v>53.858707586446087</v>
      </c>
      <c r="AF30" s="123">
        <f t="shared" ca="1" si="10"/>
        <v>53.797059138128432</v>
      </c>
      <c r="AG30" s="123">
        <f t="shared" ca="1" si="11"/>
        <v>53.760000749955587</v>
      </c>
      <c r="AH30" s="123">
        <f t="shared" ca="1" si="12"/>
        <v>53.747577833821765</v>
      </c>
      <c r="AI30" s="123">
        <f t="shared" ca="1" si="13"/>
        <v>53.759847249284519</v>
      </c>
      <c r="AJ30" s="237"/>
      <c r="AK30" s="237"/>
      <c r="AL30" s="237"/>
      <c r="AM30" s="237"/>
      <c r="AN30" s="237"/>
      <c r="AO30" s="237"/>
      <c r="AQ30" s="1"/>
    </row>
    <row r="31" spans="3:43">
      <c r="C31" s="79" t="str">
        <f ca="1">'C. Masterfiles'!C27</f>
        <v>N15</v>
      </c>
      <c r="D31" s="79" t="str">
        <f ca="1">'C. Masterfiles'!D27</f>
        <v>Softswitch - common equipment</v>
      </c>
      <c r="E31" s="79" t="str">
        <f ca="1">'C. Masterfiles'!E27</f>
        <v>SX-CMN</v>
      </c>
      <c r="F31" s="122">
        <f ca="1">'4.Unit investment and opex'!R138</f>
        <v>22</v>
      </c>
      <c r="G31" s="122">
        <f ca="1">'4.Unit investment and opex'!S138</f>
        <v>22.445999999999998</v>
      </c>
      <c r="H31" s="122">
        <f ca="1">'4.Unit investment and opex'!T138</f>
        <v>22.901057999999999</v>
      </c>
      <c r="I31" s="122">
        <f ca="1">'4.Unit investment and opex'!U138</f>
        <v>23.365358334</v>
      </c>
      <c r="J31" s="122">
        <f ca="1">'4.Unit investment and opex'!V138</f>
        <v>23.839089095682002</v>
      </c>
      <c r="K31" s="122">
        <f ca="1">'4.Unit investment and opex'!W138</f>
        <v>24.322442215282688</v>
      </c>
      <c r="L31" s="333">
        <f ca="1">IF('B. Dashboard'!$D$39="Base case",'B. Dashboard'!$F$19,'B. Dashboard'!$G$19)*IF('D. Graphs'!$C$74=6,1+'D. Graphs'!$D$70,1)</f>
        <v>7.5999999999999998E-2</v>
      </c>
      <c r="M31" s="126">
        <f ca="1">'4.Unit investment and opex'!I80</f>
        <v>0.02</v>
      </c>
      <c r="N31" s="122">
        <f ca="1">'4.Unit investment and opex'!H80</f>
        <v>10</v>
      </c>
      <c r="O31" s="324">
        <f ca="1">IF('B. Dashboard'!$D$39="Base case",'B. Dashboard'!$F$27,'B. Dashboard'!$G$27)*IF('D. Graphs'!$C$74=10,1+'D. Graphs'!$D$70,1)</f>
        <v>0.05</v>
      </c>
      <c r="P31" s="125">
        <f t="shared" ca="1" si="14"/>
        <v>5.600655839735276E-2</v>
      </c>
      <c r="Q31" s="125">
        <f t="shared" ca="1" si="15"/>
        <v>0.13200655839735276</v>
      </c>
      <c r="R31" s="123">
        <f t="shared" ca="1" si="2"/>
        <v>2.9041442847417605</v>
      </c>
      <c r="S31" s="123">
        <f t="shared" ca="1" si="3"/>
        <v>2.9630192097869799</v>
      </c>
      <c r="T31" s="123">
        <f t="shared" ca="1" si="4"/>
        <v>3.0230898502381622</v>
      </c>
      <c r="U31" s="123">
        <f t="shared" ca="1" si="5"/>
        <v>3.0843805393922441</v>
      </c>
      <c r="V31" s="123">
        <f t="shared" ca="1" si="6"/>
        <v>3.1469161068488414</v>
      </c>
      <c r="W31" s="123">
        <f t="shared" ca="1" si="7"/>
        <v>3.2107218886579521</v>
      </c>
      <c r="X31" s="122">
        <f ca="1">'4.Unit investment and opex'!X138</f>
        <v>2</v>
      </c>
      <c r="Y31" s="122">
        <f ca="1">'4.Unit investment and opex'!Y138</f>
        <v>2.0459999999999998</v>
      </c>
      <c r="Z31" s="122">
        <f ca="1">'4.Unit investment and opex'!Z138</f>
        <v>2.0930579999999996</v>
      </c>
      <c r="AA31" s="122">
        <f ca="1">'4.Unit investment and opex'!AA138</f>
        <v>2.1411983339999994</v>
      </c>
      <c r="AB31" s="122">
        <f ca="1">'4.Unit investment and opex'!AB138</f>
        <v>2.1904458956819992</v>
      </c>
      <c r="AC31" s="122">
        <f ca="1">'4.Unit investment and opex'!AC138</f>
        <v>2.2408261512826848</v>
      </c>
      <c r="AD31" s="123">
        <f t="shared" ca="1" si="8"/>
        <v>4.9041442847417605</v>
      </c>
      <c r="AE31" s="123">
        <f t="shared" ca="1" si="9"/>
        <v>5.0090192097869792</v>
      </c>
      <c r="AF31" s="123">
        <f t="shared" ca="1" si="10"/>
        <v>5.1161478502381623</v>
      </c>
      <c r="AG31" s="123">
        <f t="shared" ca="1" si="11"/>
        <v>5.2255788733922435</v>
      </c>
      <c r="AH31" s="123">
        <f t="shared" ca="1" si="12"/>
        <v>5.3373620025308401</v>
      </c>
      <c r="AI31" s="123">
        <f t="shared" ca="1" si="13"/>
        <v>5.4515480399406364</v>
      </c>
      <c r="AJ31" s="237"/>
      <c r="AK31" s="237"/>
      <c r="AL31" s="237"/>
      <c r="AM31" s="237"/>
      <c r="AN31" s="237"/>
      <c r="AO31" s="237"/>
      <c r="AQ31" s="1"/>
    </row>
    <row r="32" spans="3:43">
      <c r="C32" s="79" t="str">
        <f ca="1">'C. Masterfiles'!C28</f>
        <v>N16</v>
      </c>
      <c r="D32" s="79" t="str">
        <f ca="1">'C. Masterfiles'!D28</f>
        <v>Softswitch - session border controller</v>
      </c>
      <c r="E32" s="79" t="str">
        <f ca="1">'C. Masterfiles'!E28</f>
        <v>SX-SBC</v>
      </c>
      <c r="F32" s="122">
        <f ca="1">'4.Unit investment and opex'!R139</f>
        <v>11000</v>
      </c>
      <c r="G32" s="122">
        <f ca="1">'4.Unit investment and opex'!S139</f>
        <v>11123</v>
      </c>
      <c r="H32" s="122">
        <f ca="1">'4.Unit investment and opex'!T139</f>
        <v>11247.529</v>
      </c>
      <c r="I32" s="122">
        <f ca="1">'4.Unit investment and opex'!U139</f>
        <v>11373.609167000001</v>
      </c>
      <c r="J32" s="122">
        <f ca="1">'4.Unit investment and opex'!V139</f>
        <v>11501.263047840999</v>
      </c>
      <c r="K32" s="122">
        <f ca="1">'4.Unit investment and opex'!W139</f>
        <v>11630.513576641344</v>
      </c>
      <c r="L32" s="333">
        <f ca="1">IF('B. Dashboard'!$D$39="Base case",'B. Dashboard'!$F$19,'B. Dashboard'!$G$19)*IF('D. Graphs'!$C$74=6,1+'D. Graphs'!$D$70,1)</f>
        <v>7.5999999999999998E-2</v>
      </c>
      <c r="M32" s="126">
        <f ca="1">'4.Unit investment and opex'!I81</f>
        <v>0.01</v>
      </c>
      <c r="N32" s="122">
        <f ca="1">'4.Unit investment and opex'!H81</f>
        <v>10</v>
      </c>
      <c r="O32" s="324">
        <f ca="1">IF('B. Dashboard'!$D$39="Base case",'B. Dashboard'!$F$27,'B. Dashboard'!$G$27)*IF('D. Graphs'!$C$74=10,1+'D. Graphs'!$D$70,1)</f>
        <v>0.05</v>
      </c>
      <c r="P32" s="125">
        <f t="shared" ca="1" si="14"/>
        <v>6.1341346031881946E-2</v>
      </c>
      <c r="Q32" s="125">
        <f t="shared" ca="1" si="15"/>
        <v>0.13734134603188194</v>
      </c>
      <c r="R32" s="123">
        <f t="shared" ca="1" si="2"/>
        <v>1510.7548063507013</v>
      </c>
      <c r="S32" s="123">
        <f t="shared" ca="1" si="3"/>
        <v>1527.6477919126228</v>
      </c>
      <c r="T32" s="123">
        <f t="shared" ca="1" si="4"/>
        <v>1544.7507723926271</v>
      </c>
      <c r="U32" s="123">
        <f t="shared" ca="1" si="5"/>
        <v>1562.0667922363316</v>
      </c>
      <c r="V32" s="123">
        <f t="shared" ca="1" si="6"/>
        <v>1579.5989480572277</v>
      </c>
      <c r="W32" s="123">
        <f t="shared" ca="1" si="7"/>
        <v>1597.3503896579998</v>
      </c>
      <c r="X32" s="122">
        <f ca="1">'4.Unit investment and opex'!X139</f>
        <v>1000</v>
      </c>
      <c r="Y32" s="122">
        <f ca="1">'4.Unit investment and opex'!Y139</f>
        <v>1022.9999999999999</v>
      </c>
      <c r="Z32" s="122">
        <f ca="1">'4.Unit investment and opex'!Z139</f>
        <v>1046.5289999999998</v>
      </c>
      <c r="AA32" s="122">
        <f ca="1">'4.Unit investment and opex'!AA139</f>
        <v>1070.5991669999996</v>
      </c>
      <c r="AB32" s="122">
        <f ca="1">'4.Unit investment and opex'!AB139</f>
        <v>1095.2229478409995</v>
      </c>
      <c r="AC32" s="122">
        <f ca="1">'4.Unit investment and opex'!AC139</f>
        <v>1120.4130756413424</v>
      </c>
      <c r="AD32" s="123">
        <f t="shared" ca="1" si="8"/>
        <v>2510.7548063507011</v>
      </c>
      <c r="AE32" s="123">
        <f t="shared" ca="1" si="9"/>
        <v>2550.6477919126228</v>
      </c>
      <c r="AF32" s="123">
        <f t="shared" ca="1" si="10"/>
        <v>2591.2797723926269</v>
      </c>
      <c r="AG32" s="123">
        <f t="shared" ca="1" si="11"/>
        <v>2632.6659592363312</v>
      </c>
      <c r="AH32" s="123">
        <f t="shared" ca="1" si="12"/>
        <v>2674.821895898227</v>
      </c>
      <c r="AI32" s="123">
        <f t="shared" ca="1" si="13"/>
        <v>2717.763465299342</v>
      </c>
      <c r="AJ32" s="237"/>
      <c r="AK32" s="237"/>
      <c r="AL32" s="237"/>
      <c r="AM32" s="237"/>
      <c r="AN32" s="237"/>
      <c r="AO32" s="237"/>
      <c r="AQ32" s="1"/>
    </row>
    <row r="33" spans="3:43">
      <c r="C33" s="79" t="str">
        <f ca="1">'C. Masterfiles'!C29</f>
        <v>N17</v>
      </c>
      <c r="D33" s="79" t="str">
        <f ca="1">'C. Masterfiles'!D29</f>
        <v>Softswitch - call control unit</v>
      </c>
      <c r="E33" s="79" t="str">
        <f ca="1">'C. Masterfiles'!E29</f>
        <v>SX-VOICE</v>
      </c>
      <c r="F33" s="122">
        <f ca="1">'4.Unit investment and opex'!R140</f>
        <v>1100</v>
      </c>
      <c r="G33" s="122">
        <f ca="1">'4.Unit investment and opex'!S140</f>
        <v>1112.3</v>
      </c>
      <c r="H33" s="122">
        <f ca="1">'4.Unit investment and opex'!T140</f>
        <v>1124.7529</v>
      </c>
      <c r="I33" s="122">
        <f ca="1">'4.Unit investment and opex'!U140</f>
        <v>1137.3609167</v>
      </c>
      <c r="J33" s="122">
        <f ca="1">'4.Unit investment and opex'!V140</f>
        <v>1150.1263047841001</v>
      </c>
      <c r="K33" s="122">
        <f ca="1">'4.Unit investment and opex'!W140</f>
        <v>1163.0513576641342</v>
      </c>
      <c r="L33" s="333">
        <f ca="1">IF('B. Dashboard'!$D$39="Base case",'B. Dashboard'!$F$19,'B. Dashboard'!$G$19)*IF('D. Graphs'!$C$74=6,1+'D. Graphs'!$D$70,1)</f>
        <v>7.5999999999999998E-2</v>
      </c>
      <c r="M33" s="126">
        <f ca="1">'4.Unit investment and opex'!I82</f>
        <v>0.01</v>
      </c>
      <c r="N33" s="122">
        <f ca="1">'4.Unit investment and opex'!H82</f>
        <v>10</v>
      </c>
      <c r="O33" s="324">
        <f ca="1">IF('B. Dashboard'!$D$39="Base case",'B. Dashboard'!$F$27,'B. Dashboard'!$G$27)*IF('D. Graphs'!$C$74=10,1+'D. Graphs'!$D$70,1)</f>
        <v>0.05</v>
      </c>
      <c r="P33" s="125">
        <f t="shared" ca="1" si="14"/>
        <v>6.1341346031881946E-2</v>
      </c>
      <c r="Q33" s="125">
        <f t="shared" ca="1" si="15"/>
        <v>0.13734134603188194</v>
      </c>
      <c r="R33" s="123">
        <f t="shared" ca="1" si="2"/>
        <v>151.07548063507014</v>
      </c>
      <c r="S33" s="123">
        <f t="shared" ca="1" si="3"/>
        <v>152.76477919126228</v>
      </c>
      <c r="T33" s="123">
        <f t="shared" ca="1" si="4"/>
        <v>154.4750772392627</v>
      </c>
      <c r="U33" s="123">
        <f t="shared" ca="1" si="5"/>
        <v>156.20667922363316</v>
      </c>
      <c r="V33" s="123">
        <f t="shared" ca="1" si="6"/>
        <v>157.9598948057228</v>
      </c>
      <c r="W33" s="123">
        <f t="shared" ca="1" si="7"/>
        <v>159.73503896579996</v>
      </c>
      <c r="X33" s="122">
        <f ca="1">'4.Unit investment and opex'!X140</f>
        <v>100</v>
      </c>
      <c r="Y33" s="122">
        <f ca="1">'4.Unit investment and opex'!Y140</f>
        <v>102.3</v>
      </c>
      <c r="Z33" s="122">
        <f ca="1">'4.Unit investment and opex'!Z140</f>
        <v>104.65289999999999</v>
      </c>
      <c r="AA33" s="122">
        <f ca="1">'4.Unit investment and opex'!AA140</f>
        <v>107.05991669999997</v>
      </c>
      <c r="AB33" s="122">
        <f ca="1">'4.Unit investment and opex'!AB140</f>
        <v>109.52229478409997</v>
      </c>
      <c r="AC33" s="122">
        <f ca="1">'4.Unit investment and opex'!AC140</f>
        <v>112.04130756413426</v>
      </c>
      <c r="AD33" s="123">
        <f t="shared" ca="1" si="8"/>
        <v>251.07548063507014</v>
      </c>
      <c r="AE33" s="123">
        <f t="shared" ca="1" si="9"/>
        <v>255.06477919126229</v>
      </c>
      <c r="AF33" s="123">
        <f t="shared" ca="1" si="10"/>
        <v>259.12797723926269</v>
      </c>
      <c r="AG33" s="123">
        <f t="shared" ca="1" si="11"/>
        <v>263.26659592363313</v>
      </c>
      <c r="AH33" s="123">
        <f t="shared" ca="1" si="12"/>
        <v>267.48218958982278</v>
      </c>
      <c r="AI33" s="123">
        <f t="shared" ca="1" si="13"/>
        <v>271.77634652993424</v>
      </c>
      <c r="AJ33" s="237"/>
      <c r="AK33" s="237"/>
      <c r="AL33" s="237"/>
      <c r="AM33" s="237"/>
      <c r="AN33" s="237"/>
      <c r="AO33" s="237"/>
      <c r="AQ33" s="1"/>
    </row>
    <row r="34" spans="3:43">
      <c r="C34" s="79" t="str">
        <f ca="1">'C. Masterfiles'!C30</f>
        <v>N18</v>
      </c>
      <c r="D34" s="79" t="str">
        <f ca="1">'C. Masterfiles'!D30</f>
        <v>Softswitch - right to use voice licenses</v>
      </c>
      <c r="E34" s="79" t="str">
        <f ca="1">'C. Masterfiles'!E30</f>
        <v>SX-RTU</v>
      </c>
      <c r="F34" s="122">
        <f ca="1">'4.Unit investment and opex'!R141</f>
        <v>3300</v>
      </c>
      <c r="G34" s="122">
        <f ca="1">'4.Unit investment and opex'!S141</f>
        <v>3336.9</v>
      </c>
      <c r="H34" s="122">
        <f ca="1">'4.Unit investment and opex'!T141</f>
        <v>3374.2587000000003</v>
      </c>
      <c r="I34" s="122">
        <f ca="1">'4.Unit investment and opex'!U141</f>
        <v>3412.0827501000003</v>
      </c>
      <c r="J34" s="122">
        <f ca="1">'4.Unit investment and opex'!V141</f>
        <v>3450.3789143523004</v>
      </c>
      <c r="K34" s="122">
        <f ca="1">'4.Unit investment and opex'!W141</f>
        <v>3489.1540729924031</v>
      </c>
      <c r="L34" s="333">
        <f ca="1">IF('B. Dashboard'!$D$39="Base case",'B. Dashboard'!$F$19,'B. Dashboard'!$G$19)*IF('D. Graphs'!$C$74=6,1+'D. Graphs'!$D$70,1)</f>
        <v>7.5999999999999998E-2</v>
      </c>
      <c r="M34" s="126">
        <f ca="1">'4.Unit investment and opex'!I83</f>
        <v>0.01</v>
      </c>
      <c r="N34" s="122">
        <f ca="1">'4.Unit investment and opex'!H83</f>
        <v>10</v>
      </c>
      <c r="O34" s="324">
        <f ca="1">IF('B. Dashboard'!$D$39="Base case",'B. Dashboard'!$F$27,'B. Dashboard'!$G$27)*IF('D. Graphs'!$C$74=10,1+'D. Graphs'!$D$70,1)</f>
        <v>0.05</v>
      </c>
      <c r="P34" s="125">
        <f t="shared" ca="1" si="14"/>
        <v>6.1341346031881946E-2</v>
      </c>
      <c r="Q34" s="125">
        <f t="shared" ca="1" si="15"/>
        <v>0.13734134603188194</v>
      </c>
      <c r="R34" s="123">
        <f t="shared" ca="1" si="2"/>
        <v>453.22644190521044</v>
      </c>
      <c r="S34" s="123">
        <f t="shared" ca="1" si="3"/>
        <v>458.29433757378689</v>
      </c>
      <c r="T34" s="123">
        <f t="shared" ca="1" si="4"/>
        <v>463.42523171778817</v>
      </c>
      <c r="U34" s="123">
        <f t="shared" ca="1" si="5"/>
        <v>468.62003767089953</v>
      </c>
      <c r="V34" s="123">
        <f t="shared" ca="1" si="6"/>
        <v>473.87968441716845</v>
      </c>
      <c r="W34" s="123">
        <f t="shared" ca="1" si="7"/>
        <v>479.20511689739993</v>
      </c>
      <c r="X34" s="122">
        <f ca="1">'4.Unit investment and opex'!X141</f>
        <v>300</v>
      </c>
      <c r="Y34" s="122">
        <f ca="1">'4.Unit investment and opex'!Y141</f>
        <v>306.89999999999998</v>
      </c>
      <c r="Z34" s="122">
        <f ca="1">'4.Unit investment and opex'!Z141</f>
        <v>313.95869999999996</v>
      </c>
      <c r="AA34" s="122">
        <f ca="1">'4.Unit investment and opex'!AA141</f>
        <v>321.17975009999992</v>
      </c>
      <c r="AB34" s="122">
        <f ca="1">'4.Unit investment and opex'!AB141</f>
        <v>328.56688435229989</v>
      </c>
      <c r="AC34" s="122">
        <f ca="1">'4.Unit investment and opex'!AC141</f>
        <v>336.12392269240274</v>
      </c>
      <c r="AD34" s="123">
        <f t="shared" ca="1" si="8"/>
        <v>753.22644190521044</v>
      </c>
      <c r="AE34" s="123">
        <f t="shared" ca="1" si="9"/>
        <v>765.19433757378692</v>
      </c>
      <c r="AF34" s="123">
        <f t="shared" ca="1" si="10"/>
        <v>777.38393171778807</v>
      </c>
      <c r="AG34" s="123">
        <f t="shared" ca="1" si="11"/>
        <v>789.79978777089946</v>
      </c>
      <c r="AH34" s="123">
        <f t="shared" ca="1" si="12"/>
        <v>802.44656876946829</v>
      </c>
      <c r="AI34" s="123">
        <f t="shared" ca="1" si="13"/>
        <v>815.32903958980273</v>
      </c>
      <c r="AJ34" s="237"/>
      <c r="AK34" s="237"/>
      <c r="AL34" s="237"/>
      <c r="AM34" s="237"/>
      <c r="AN34" s="237"/>
      <c r="AO34" s="237"/>
      <c r="AQ34" s="1"/>
    </row>
    <row r="35" spans="3:43">
      <c r="C35" s="79" t="str">
        <f ca="1">'C. Masterfiles'!C31</f>
        <v>N19</v>
      </c>
      <c r="D35" s="79" t="str">
        <f ca="1">'C. Masterfiles'!D31</f>
        <v xml:space="preserve">Interconnect gateway - common equipment </v>
      </c>
      <c r="E35" s="79" t="str">
        <f ca="1">'C. Masterfiles'!E31</f>
        <v>ICGW-CMN</v>
      </c>
      <c r="F35" s="122">
        <f ca="1">'4.Unit investment and opex'!R142</f>
        <v>11</v>
      </c>
      <c r="G35" s="122">
        <f ca="1">'4.Unit investment and opex'!S142</f>
        <v>11.222999999999999</v>
      </c>
      <c r="H35" s="122">
        <f ca="1">'4.Unit investment and opex'!T142</f>
        <v>11.450529</v>
      </c>
      <c r="I35" s="122">
        <f ca="1">'4.Unit investment and opex'!U142</f>
        <v>11.682679167</v>
      </c>
      <c r="J35" s="122">
        <f ca="1">'4.Unit investment and opex'!V142</f>
        <v>11.919544547841001</v>
      </c>
      <c r="K35" s="122">
        <f ca="1">'4.Unit investment and opex'!W142</f>
        <v>12.161221107641344</v>
      </c>
      <c r="L35" s="333">
        <f ca="1">IF('B. Dashboard'!$D$39="Base case",'B. Dashboard'!$F$19,'B. Dashboard'!$G$19)*IF('D. Graphs'!$C$74=6,1+'D. Graphs'!$D$70,1)</f>
        <v>7.5999999999999998E-2</v>
      </c>
      <c r="M35" s="126">
        <f ca="1">'4.Unit investment and opex'!I84</f>
        <v>0.02</v>
      </c>
      <c r="N35" s="122">
        <f ca="1">'4.Unit investment and opex'!H84</f>
        <v>10</v>
      </c>
      <c r="O35" s="324">
        <f ca="1">IF('B. Dashboard'!$D$39="Base case",'B. Dashboard'!$F$27,'B. Dashboard'!$G$27)*IF('D. Graphs'!$C$74=10,1+'D. Graphs'!$D$70,1)</f>
        <v>0.05</v>
      </c>
      <c r="P35" s="125">
        <f t="shared" ca="1" si="14"/>
        <v>5.600655839735276E-2</v>
      </c>
      <c r="Q35" s="125">
        <f t="shared" ca="1" si="15"/>
        <v>0.13200655839735276</v>
      </c>
      <c r="R35" s="123">
        <f t="shared" ca="1" si="2"/>
        <v>1.4520721423708802</v>
      </c>
      <c r="S35" s="123">
        <f t="shared" ca="1" si="3"/>
        <v>1.4815096048934899</v>
      </c>
      <c r="T35" s="123">
        <f t="shared" ca="1" si="4"/>
        <v>1.5115449251190811</v>
      </c>
      <c r="U35" s="123">
        <f t="shared" ca="1" si="5"/>
        <v>1.5421902696961221</v>
      </c>
      <c r="V35" s="123">
        <f t="shared" ca="1" si="6"/>
        <v>1.5734580534244207</v>
      </c>
      <c r="W35" s="123">
        <f t="shared" ca="1" si="7"/>
        <v>1.605360944328976</v>
      </c>
      <c r="X35" s="122">
        <f ca="1">'4.Unit investment and opex'!X142</f>
        <v>1</v>
      </c>
      <c r="Y35" s="122">
        <f ca="1">'4.Unit investment and opex'!Y142</f>
        <v>1.0229999999999999</v>
      </c>
      <c r="Z35" s="122">
        <f ca="1">'4.Unit investment and opex'!Z142</f>
        <v>1.0465289999999998</v>
      </c>
      <c r="AA35" s="122">
        <f ca="1">'4.Unit investment and opex'!AA142</f>
        <v>1.0705991669999997</v>
      </c>
      <c r="AB35" s="122">
        <f ca="1">'4.Unit investment and opex'!AB142</f>
        <v>1.0952229478409996</v>
      </c>
      <c r="AC35" s="122">
        <f ca="1">'4.Unit investment and opex'!AC142</f>
        <v>1.1204130756413424</v>
      </c>
      <c r="AD35" s="123">
        <f t="shared" ca="1" si="8"/>
        <v>2.4520721423708802</v>
      </c>
      <c r="AE35" s="123">
        <f t="shared" ca="1" si="9"/>
        <v>2.5045096048934896</v>
      </c>
      <c r="AF35" s="123">
        <f t="shared" ca="1" si="10"/>
        <v>2.5580739251190812</v>
      </c>
      <c r="AG35" s="123">
        <f t="shared" ca="1" si="11"/>
        <v>2.6127894366961217</v>
      </c>
      <c r="AH35" s="123">
        <f t="shared" ca="1" si="12"/>
        <v>2.6686810012654201</v>
      </c>
      <c r="AI35" s="123">
        <f t="shared" ca="1" si="13"/>
        <v>2.7257740199703182</v>
      </c>
      <c r="AJ35" s="237"/>
      <c r="AK35" s="237"/>
      <c r="AL35" s="237"/>
      <c r="AM35" s="237"/>
      <c r="AN35" s="237"/>
      <c r="AO35" s="237"/>
      <c r="AQ35" s="1"/>
    </row>
    <row r="36" spans="3:43">
      <c r="C36" s="79" t="str">
        <f ca="1">'C. Masterfiles'!C32</f>
        <v>N20</v>
      </c>
      <c r="D36" s="79" t="str">
        <f ca="1">'C. Masterfiles'!D32</f>
        <v>Interconnect gateway - controller</v>
      </c>
      <c r="E36" s="79" t="str">
        <f ca="1">'C. Masterfiles'!E32</f>
        <v>ICGW-CONTROL</v>
      </c>
      <c r="F36" s="122">
        <f ca="1">'4.Unit investment and opex'!R143</f>
        <v>110</v>
      </c>
      <c r="G36" s="122">
        <f ca="1">'4.Unit investment and opex'!S143</f>
        <v>108.23</v>
      </c>
      <c r="H36" s="122">
        <f ca="1">'4.Unit investment and opex'!T143</f>
        <v>106.50528999999999</v>
      </c>
      <c r="I36" s="122">
        <f ca="1">'4.Unit investment and opex'!U143</f>
        <v>104.82519166999998</v>
      </c>
      <c r="J36" s="122">
        <f ca="1">'4.Unit investment and opex'!V143</f>
        <v>103.18904547840998</v>
      </c>
      <c r="K36" s="122">
        <f ca="1">'4.Unit investment and opex'!W143</f>
        <v>101.59621043641341</v>
      </c>
      <c r="L36" s="333">
        <f ca="1">IF('B. Dashboard'!$D$39="Base case",'B. Dashboard'!$F$19,'B. Dashboard'!$G$19)*IF('D. Graphs'!$C$74=6,1+'D. Graphs'!$D$70,1)</f>
        <v>7.5999999999999998E-2</v>
      </c>
      <c r="M36" s="126">
        <f ca="1">'4.Unit investment and opex'!I85</f>
        <v>-0.02</v>
      </c>
      <c r="N36" s="122">
        <f ca="1">'4.Unit investment and opex'!H85</f>
        <v>10</v>
      </c>
      <c r="O36" s="324">
        <f ca="1">IF('B. Dashboard'!$D$39="Base case",'B. Dashboard'!$F$27,'B. Dashboard'!$G$27)*IF('D. Graphs'!$C$74=10,1+'D. Graphs'!$D$70,1)</f>
        <v>0.05</v>
      </c>
      <c r="P36" s="125">
        <f t="shared" ca="1" si="14"/>
        <v>7.8295054912898884E-2</v>
      </c>
      <c r="Q36" s="125">
        <f t="shared" ca="1" si="15"/>
        <v>0.15429505491289888</v>
      </c>
      <c r="R36" s="123">
        <f t="shared" ca="1" si="2"/>
        <v>16.972456040418876</v>
      </c>
      <c r="S36" s="123">
        <f t="shared" ca="1" si="3"/>
        <v>16.699353793223047</v>
      </c>
      <c r="T36" s="123">
        <f t="shared" ca="1" si="4"/>
        <v>16.43323956906422</v>
      </c>
      <c r="U36" s="123">
        <f t="shared" ca="1" si="5"/>
        <v>16.174008704977798</v>
      </c>
      <c r="V36" s="123">
        <f t="shared" ca="1" si="6"/>
        <v>15.921559438500887</v>
      </c>
      <c r="W36" s="123">
        <f t="shared" ca="1" si="7"/>
        <v>15.675792868228838</v>
      </c>
      <c r="X36" s="122">
        <f ca="1">'4.Unit investment and opex'!X143</f>
        <v>10</v>
      </c>
      <c r="Y36" s="122">
        <f ca="1">'4.Unit investment and opex'!Y143</f>
        <v>10.229999999999999</v>
      </c>
      <c r="Z36" s="122">
        <f ca="1">'4.Unit investment and opex'!Z143</f>
        <v>10.465289999999998</v>
      </c>
      <c r="AA36" s="122">
        <f ca="1">'4.Unit investment and opex'!AA143</f>
        <v>10.705991669999996</v>
      </c>
      <c r="AB36" s="122">
        <f ca="1">'4.Unit investment and opex'!AB143</f>
        <v>10.952229478409995</v>
      </c>
      <c r="AC36" s="122">
        <f ca="1">'4.Unit investment and opex'!AC143</f>
        <v>11.204130756413424</v>
      </c>
      <c r="AD36" s="123">
        <f t="shared" ca="1" si="8"/>
        <v>26.972456040418876</v>
      </c>
      <c r="AE36" s="123">
        <f t="shared" ca="1" si="9"/>
        <v>26.929353793223044</v>
      </c>
      <c r="AF36" s="123">
        <f t="shared" ca="1" si="10"/>
        <v>26.898529569064216</v>
      </c>
      <c r="AG36" s="123">
        <f t="shared" ca="1" si="11"/>
        <v>26.880000374977794</v>
      </c>
      <c r="AH36" s="123">
        <f t="shared" ca="1" si="12"/>
        <v>26.873788916910883</v>
      </c>
      <c r="AI36" s="123">
        <f t="shared" ca="1" si="13"/>
        <v>26.879923624642259</v>
      </c>
      <c r="AJ36" s="237"/>
      <c r="AK36" s="237"/>
      <c r="AL36" s="237"/>
      <c r="AM36" s="237"/>
      <c r="AN36" s="237"/>
      <c r="AO36" s="237"/>
      <c r="AQ36" s="1"/>
    </row>
    <row r="37" spans="3:43">
      <c r="C37" s="79" t="str">
        <f ca="1">'C. Masterfiles'!C33</f>
        <v>N21</v>
      </c>
      <c r="D37" s="79" t="str">
        <f ca="1">'C. Masterfiles'!D33</f>
        <v>Interconnect gateway - 1GE module (to CORE)</v>
      </c>
      <c r="E37" s="79" t="str">
        <f ca="1">'C. Masterfiles'!E33</f>
        <v>ICGW-1GE-CORE</v>
      </c>
      <c r="F37" s="122">
        <f ca="1">'4.Unit investment and opex'!R144</f>
        <v>11</v>
      </c>
      <c r="G37" s="122">
        <f ca="1">'4.Unit investment and opex'!S144</f>
        <v>11.122999999999999</v>
      </c>
      <c r="H37" s="122">
        <f ca="1">'4.Unit investment and opex'!T144</f>
        <v>11.247529</v>
      </c>
      <c r="I37" s="122">
        <f ca="1">'4.Unit investment and opex'!U144</f>
        <v>11.373609167</v>
      </c>
      <c r="J37" s="122">
        <f ca="1">'4.Unit investment and opex'!V144</f>
        <v>11.501263047841</v>
      </c>
      <c r="K37" s="122">
        <f ca="1">'4.Unit investment and opex'!W144</f>
        <v>11.630513576641343</v>
      </c>
      <c r="L37" s="333">
        <f ca="1">IF('B. Dashboard'!$D$39="Base case",'B. Dashboard'!$F$19,'B. Dashboard'!$G$19)*IF('D. Graphs'!$C$74=6,1+'D. Graphs'!$D$70,1)</f>
        <v>7.5999999999999998E-2</v>
      </c>
      <c r="M37" s="126">
        <f ca="1">'4.Unit investment and opex'!I86</f>
        <v>0.01</v>
      </c>
      <c r="N37" s="122">
        <f ca="1">'4.Unit investment and opex'!H86</f>
        <v>10</v>
      </c>
      <c r="O37" s="324">
        <f ca="1">IF('B. Dashboard'!$D$39="Base case",'B. Dashboard'!$F$27,'B. Dashboard'!$G$27)*IF('D. Graphs'!$C$74=10,1+'D. Graphs'!$D$70,1)</f>
        <v>0.05</v>
      </c>
      <c r="P37" s="125">
        <f t="shared" ca="1" si="14"/>
        <v>6.1341346031881946E-2</v>
      </c>
      <c r="Q37" s="125">
        <f t="shared" ca="1" si="15"/>
        <v>0.13734134603188194</v>
      </c>
      <c r="R37" s="123">
        <f t="shared" ca="1" si="2"/>
        <v>1.5107548063507015</v>
      </c>
      <c r="S37" s="123">
        <f t="shared" ca="1" si="3"/>
        <v>1.5276477919126228</v>
      </c>
      <c r="T37" s="123">
        <f t="shared" ca="1" si="4"/>
        <v>1.544750772392627</v>
      </c>
      <c r="U37" s="123">
        <f t="shared" ca="1" si="5"/>
        <v>1.5620667922363316</v>
      </c>
      <c r="V37" s="123">
        <f t="shared" ca="1" si="6"/>
        <v>1.5795989480572281</v>
      </c>
      <c r="W37" s="123">
        <f t="shared" ca="1" si="7"/>
        <v>1.5973503896579997</v>
      </c>
      <c r="X37" s="122">
        <f ca="1">'4.Unit investment and opex'!X144</f>
        <v>1</v>
      </c>
      <c r="Y37" s="122">
        <f ca="1">'4.Unit investment and opex'!Y144</f>
        <v>1.0229999999999999</v>
      </c>
      <c r="Z37" s="122">
        <f ca="1">'4.Unit investment and opex'!Z144</f>
        <v>1.0465289999999998</v>
      </c>
      <c r="AA37" s="122">
        <f ca="1">'4.Unit investment and opex'!AA144</f>
        <v>1.0705991669999997</v>
      </c>
      <c r="AB37" s="122">
        <f ca="1">'4.Unit investment and opex'!AB144</f>
        <v>1.0952229478409996</v>
      </c>
      <c r="AC37" s="122">
        <f ca="1">'4.Unit investment and opex'!AC144</f>
        <v>1.1204130756413424</v>
      </c>
      <c r="AD37" s="123">
        <f t="shared" ca="1" si="8"/>
        <v>2.5107548063507013</v>
      </c>
      <c r="AE37" s="123">
        <f t="shared" ca="1" si="9"/>
        <v>2.5506477919126227</v>
      </c>
      <c r="AF37" s="123">
        <f t="shared" ca="1" si="10"/>
        <v>2.5912797723926269</v>
      </c>
      <c r="AG37" s="123">
        <f t="shared" ca="1" si="11"/>
        <v>2.6326659592363315</v>
      </c>
      <c r="AH37" s="123">
        <f t="shared" ca="1" si="12"/>
        <v>2.6748218958982277</v>
      </c>
      <c r="AI37" s="123">
        <f t="shared" ca="1" si="13"/>
        <v>2.7177634652993419</v>
      </c>
      <c r="AJ37" s="237"/>
      <c r="AK37" s="237"/>
      <c r="AL37" s="237"/>
      <c r="AM37" s="237"/>
      <c r="AN37" s="237"/>
      <c r="AO37" s="237"/>
      <c r="AQ37" s="1"/>
    </row>
    <row r="38" spans="3:43">
      <c r="C38" s="79" t="str">
        <f ca="1">'C. Masterfiles'!C34</f>
        <v>N22</v>
      </c>
      <c r="D38" s="79" t="str">
        <f ca="1">'C. Masterfiles'!D34</f>
        <v>Interconnect gateway - TDM module (to OLO)</v>
      </c>
      <c r="E38" s="79" t="str">
        <f ca="1">'C. Masterfiles'!E34</f>
        <v>ICGW-TDM-OLO</v>
      </c>
      <c r="F38" s="122">
        <f ca="1">'4.Unit investment and opex'!R145</f>
        <v>11</v>
      </c>
      <c r="G38" s="122">
        <f ca="1">'4.Unit investment and opex'!S145</f>
        <v>11.122999999999999</v>
      </c>
      <c r="H38" s="122">
        <f ca="1">'4.Unit investment and opex'!T145</f>
        <v>11.247529</v>
      </c>
      <c r="I38" s="122">
        <f ca="1">'4.Unit investment and opex'!U145</f>
        <v>11.373609167</v>
      </c>
      <c r="J38" s="122">
        <f ca="1">'4.Unit investment and opex'!V145</f>
        <v>11.501263047841</v>
      </c>
      <c r="K38" s="122">
        <f ca="1">'4.Unit investment and opex'!W145</f>
        <v>11.630513576641343</v>
      </c>
      <c r="L38" s="333">
        <f ca="1">IF('B. Dashboard'!$D$39="Base case",'B. Dashboard'!$F$19,'B. Dashboard'!$G$19)*IF('D. Graphs'!$C$74=6,1+'D. Graphs'!$D$70,1)</f>
        <v>7.5999999999999998E-2</v>
      </c>
      <c r="M38" s="126">
        <f ca="1">'4.Unit investment and opex'!I87</f>
        <v>0.01</v>
      </c>
      <c r="N38" s="122">
        <f ca="1">'4.Unit investment and opex'!H87</f>
        <v>10</v>
      </c>
      <c r="O38" s="324">
        <f ca="1">IF('B. Dashboard'!$D$39="Base case",'B. Dashboard'!$F$27,'B. Dashboard'!$G$27)*IF('D. Graphs'!$C$74=10,1+'D. Graphs'!$D$70,1)</f>
        <v>0.05</v>
      </c>
      <c r="P38" s="125">
        <f t="shared" ca="1" si="14"/>
        <v>6.1341346031881946E-2</v>
      </c>
      <c r="Q38" s="125">
        <f t="shared" ca="1" si="15"/>
        <v>0.13734134603188194</v>
      </c>
      <c r="R38" s="123">
        <f t="shared" ca="1" si="2"/>
        <v>1.5107548063507015</v>
      </c>
      <c r="S38" s="123">
        <f t="shared" ca="1" si="3"/>
        <v>1.5276477919126228</v>
      </c>
      <c r="T38" s="123">
        <f t="shared" ca="1" si="4"/>
        <v>1.544750772392627</v>
      </c>
      <c r="U38" s="123">
        <f t="shared" ca="1" si="5"/>
        <v>1.5620667922363316</v>
      </c>
      <c r="V38" s="123">
        <f t="shared" ca="1" si="6"/>
        <v>1.5795989480572281</v>
      </c>
      <c r="W38" s="123">
        <f t="shared" ca="1" si="7"/>
        <v>1.5973503896579997</v>
      </c>
      <c r="X38" s="122">
        <f ca="1">'4.Unit investment and opex'!X145</f>
        <v>1</v>
      </c>
      <c r="Y38" s="122">
        <f ca="1">'4.Unit investment and opex'!Y145</f>
        <v>1.0229999999999999</v>
      </c>
      <c r="Z38" s="122">
        <f ca="1">'4.Unit investment and opex'!Z145</f>
        <v>1.0465289999999998</v>
      </c>
      <c r="AA38" s="122">
        <f ca="1">'4.Unit investment and opex'!AA145</f>
        <v>1.0705991669999997</v>
      </c>
      <c r="AB38" s="122">
        <f ca="1">'4.Unit investment and opex'!AB145</f>
        <v>1.0952229478409996</v>
      </c>
      <c r="AC38" s="122">
        <f ca="1">'4.Unit investment and opex'!AC145</f>
        <v>1.1204130756413424</v>
      </c>
      <c r="AD38" s="123">
        <f t="shared" ca="1" si="8"/>
        <v>2.5107548063507013</v>
      </c>
      <c r="AE38" s="123">
        <f t="shared" ca="1" si="9"/>
        <v>2.5506477919126227</v>
      </c>
      <c r="AF38" s="123">
        <f t="shared" ca="1" si="10"/>
        <v>2.5912797723926269</v>
      </c>
      <c r="AG38" s="123">
        <f t="shared" ca="1" si="11"/>
        <v>2.6326659592363315</v>
      </c>
      <c r="AH38" s="123">
        <f t="shared" ca="1" si="12"/>
        <v>2.6748218958982277</v>
      </c>
      <c r="AI38" s="123">
        <f t="shared" ca="1" si="13"/>
        <v>2.7177634652993419</v>
      </c>
      <c r="AJ38" s="237"/>
      <c r="AK38" s="237"/>
      <c r="AL38" s="237"/>
      <c r="AM38" s="237"/>
      <c r="AN38" s="237"/>
      <c r="AO38" s="237"/>
      <c r="AQ38" s="1"/>
    </row>
    <row r="39" spans="3:43">
      <c r="C39" s="79" t="str">
        <f ca="1">'C. Masterfiles'!C35</f>
        <v>N23</v>
      </c>
      <c r="D39" s="79" t="str">
        <f ca="1">'C. Masterfiles'!D35</f>
        <v xml:space="preserve">International gateway - common equipment </v>
      </c>
      <c r="E39" s="79" t="str">
        <f ca="1">'C. Masterfiles'!E35</f>
        <v>INTGW-CMN</v>
      </c>
      <c r="F39" s="122">
        <f ca="1">'4.Unit investment and opex'!R146</f>
        <v>22</v>
      </c>
      <c r="G39" s="122">
        <f ca="1">'4.Unit investment and opex'!S146</f>
        <v>22.445999999999998</v>
      </c>
      <c r="H39" s="122">
        <f ca="1">'4.Unit investment and opex'!T146</f>
        <v>22.901057999999999</v>
      </c>
      <c r="I39" s="122">
        <f ca="1">'4.Unit investment and opex'!U146</f>
        <v>23.365358334</v>
      </c>
      <c r="J39" s="122">
        <f ca="1">'4.Unit investment and opex'!V146</f>
        <v>23.839089095682002</v>
      </c>
      <c r="K39" s="122">
        <f ca="1">'4.Unit investment and opex'!W146</f>
        <v>24.322442215282688</v>
      </c>
      <c r="L39" s="333">
        <f ca="1">IF('B. Dashboard'!$D$39="Base case",'B. Dashboard'!$F$19,'B. Dashboard'!$G$19)*IF('D. Graphs'!$C$74=6,1+'D. Graphs'!$D$70,1)</f>
        <v>7.5999999999999998E-2</v>
      </c>
      <c r="M39" s="126">
        <f ca="1">'4.Unit investment and opex'!I88</f>
        <v>0.02</v>
      </c>
      <c r="N39" s="122">
        <f ca="1">'4.Unit investment and opex'!H88</f>
        <v>10</v>
      </c>
      <c r="O39" s="324">
        <f ca="1">IF('B. Dashboard'!$D$39="Base case",'B. Dashboard'!$F$27,'B. Dashboard'!$G$27)*IF('D. Graphs'!$C$74=10,1+'D. Graphs'!$D$70,1)</f>
        <v>0.05</v>
      </c>
      <c r="P39" s="125">
        <f t="shared" ca="1" si="14"/>
        <v>5.600655839735276E-2</v>
      </c>
      <c r="Q39" s="125">
        <f t="shared" ca="1" si="15"/>
        <v>0.13200655839735276</v>
      </c>
      <c r="R39" s="123">
        <f t="shared" ca="1" si="2"/>
        <v>2.9041442847417605</v>
      </c>
      <c r="S39" s="123">
        <f t="shared" ca="1" si="3"/>
        <v>2.9630192097869799</v>
      </c>
      <c r="T39" s="123">
        <f t="shared" ca="1" si="4"/>
        <v>3.0230898502381622</v>
      </c>
      <c r="U39" s="123">
        <f t="shared" ca="1" si="5"/>
        <v>3.0843805393922441</v>
      </c>
      <c r="V39" s="123">
        <f t="shared" ca="1" si="6"/>
        <v>3.1469161068488414</v>
      </c>
      <c r="W39" s="123">
        <f t="shared" ca="1" si="7"/>
        <v>3.2107218886579521</v>
      </c>
      <c r="X39" s="122">
        <f ca="1">'4.Unit investment and opex'!X146</f>
        <v>2</v>
      </c>
      <c r="Y39" s="122">
        <f ca="1">'4.Unit investment and opex'!Y146</f>
        <v>2.0459999999999998</v>
      </c>
      <c r="Z39" s="122">
        <f ca="1">'4.Unit investment and opex'!Z146</f>
        <v>2.0930579999999996</v>
      </c>
      <c r="AA39" s="122">
        <f ca="1">'4.Unit investment and opex'!AA146</f>
        <v>2.1411983339999994</v>
      </c>
      <c r="AB39" s="122">
        <f ca="1">'4.Unit investment and opex'!AB146</f>
        <v>2.1904458956819992</v>
      </c>
      <c r="AC39" s="122">
        <f ca="1">'4.Unit investment and opex'!AC146</f>
        <v>2.2408261512826848</v>
      </c>
      <c r="AD39" s="123">
        <f t="shared" ca="1" si="8"/>
        <v>4.9041442847417605</v>
      </c>
      <c r="AE39" s="123">
        <f t="shared" ca="1" si="9"/>
        <v>5.0090192097869792</v>
      </c>
      <c r="AF39" s="123">
        <f t="shared" ca="1" si="10"/>
        <v>5.1161478502381623</v>
      </c>
      <c r="AG39" s="123">
        <f t="shared" ca="1" si="11"/>
        <v>5.2255788733922435</v>
      </c>
      <c r="AH39" s="123">
        <f t="shared" ca="1" si="12"/>
        <v>5.3373620025308401</v>
      </c>
      <c r="AI39" s="123">
        <f t="shared" ca="1" si="13"/>
        <v>5.4515480399406364</v>
      </c>
      <c r="AJ39" s="237"/>
      <c r="AK39" s="237"/>
      <c r="AL39" s="237"/>
      <c r="AM39" s="237"/>
      <c r="AN39" s="237"/>
      <c r="AO39" s="237"/>
      <c r="AQ39" s="1"/>
    </row>
    <row r="40" spans="3:43">
      <c r="C40" s="79" t="str">
        <f ca="1">'C. Masterfiles'!C36</f>
        <v>N24</v>
      </c>
      <c r="D40" s="79" t="str">
        <f ca="1">'C. Masterfiles'!D36</f>
        <v>International gateway - controller</v>
      </c>
      <c r="E40" s="79" t="str">
        <f ca="1">'C. Masterfiles'!E36</f>
        <v>INTGW-CONTROL</v>
      </c>
      <c r="F40" s="122">
        <f ca="1">'4.Unit investment and opex'!R147</f>
        <v>220</v>
      </c>
      <c r="G40" s="122">
        <f ca="1">'4.Unit investment and opex'!S147</f>
        <v>216.46</v>
      </c>
      <c r="H40" s="122">
        <f ca="1">'4.Unit investment and opex'!T147</f>
        <v>213.01057999999998</v>
      </c>
      <c r="I40" s="122">
        <f ca="1">'4.Unit investment and opex'!U147</f>
        <v>209.65038333999996</v>
      </c>
      <c r="J40" s="122">
        <f ca="1">'4.Unit investment and opex'!V147</f>
        <v>206.37809095681996</v>
      </c>
      <c r="K40" s="122">
        <f ca="1">'4.Unit investment and opex'!W147</f>
        <v>203.19242087282683</v>
      </c>
      <c r="L40" s="333">
        <f ca="1">IF('B. Dashboard'!$D$39="Base case",'B. Dashboard'!$F$19,'B. Dashboard'!$G$19)*IF('D. Graphs'!$C$74=6,1+'D. Graphs'!$D$70,1)</f>
        <v>7.5999999999999998E-2</v>
      </c>
      <c r="M40" s="126">
        <f ca="1">'4.Unit investment and opex'!I89</f>
        <v>-0.02</v>
      </c>
      <c r="N40" s="122">
        <f ca="1">'4.Unit investment and opex'!H89</f>
        <v>10</v>
      </c>
      <c r="O40" s="324">
        <f ca="1">IF('B. Dashboard'!$D$39="Base case",'B. Dashboard'!$F$27,'B. Dashboard'!$G$27)*IF('D. Graphs'!$C$74=10,1+'D. Graphs'!$D$70,1)</f>
        <v>0.05</v>
      </c>
      <c r="P40" s="125">
        <f t="shared" ca="1" si="14"/>
        <v>7.8295054912898884E-2</v>
      </c>
      <c r="Q40" s="125">
        <f t="shared" ca="1" si="15"/>
        <v>0.15429505491289888</v>
      </c>
      <c r="R40" s="123">
        <f t="shared" ca="1" si="2"/>
        <v>33.944912080837753</v>
      </c>
      <c r="S40" s="123">
        <f t="shared" ca="1" si="3"/>
        <v>33.398707586446093</v>
      </c>
      <c r="T40" s="123">
        <f t="shared" ca="1" si="4"/>
        <v>32.86647913812844</v>
      </c>
      <c r="U40" s="123">
        <f t="shared" ca="1" si="5"/>
        <v>32.348017409955595</v>
      </c>
      <c r="V40" s="123">
        <f t="shared" ca="1" si="6"/>
        <v>31.843118877001775</v>
      </c>
      <c r="W40" s="123">
        <f t="shared" ca="1" si="7"/>
        <v>31.351585736457675</v>
      </c>
      <c r="X40" s="122">
        <f ca="1">'4.Unit investment and opex'!X147</f>
        <v>20</v>
      </c>
      <c r="Y40" s="122">
        <f ca="1">'4.Unit investment and opex'!Y147</f>
        <v>20.459999999999997</v>
      </c>
      <c r="Z40" s="122">
        <f ca="1">'4.Unit investment and opex'!Z147</f>
        <v>20.930579999999996</v>
      </c>
      <c r="AA40" s="122">
        <f ca="1">'4.Unit investment and opex'!AA147</f>
        <v>21.411983339999992</v>
      </c>
      <c r="AB40" s="122">
        <f ca="1">'4.Unit investment and opex'!AB147</f>
        <v>21.90445895681999</v>
      </c>
      <c r="AC40" s="122">
        <f ca="1">'4.Unit investment and opex'!AC147</f>
        <v>22.408261512826847</v>
      </c>
      <c r="AD40" s="123">
        <f t="shared" ca="1" si="8"/>
        <v>53.944912080837753</v>
      </c>
      <c r="AE40" s="123">
        <f t="shared" ca="1" si="9"/>
        <v>53.858707586446087</v>
      </c>
      <c r="AF40" s="123">
        <f t="shared" ca="1" si="10"/>
        <v>53.797059138128432</v>
      </c>
      <c r="AG40" s="123">
        <f t="shared" ca="1" si="11"/>
        <v>53.760000749955587</v>
      </c>
      <c r="AH40" s="123">
        <f t="shared" ca="1" si="12"/>
        <v>53.747577833821765</v>
      </c>
      <c r="AI40" s="123">
        <f t="shared" ca="1" si="13"/>
        <v>53.759847249284519</v>
      </c>
      <c r="AJ40" s="237"/>
      <c r="AK40" s="237"/>
      <c r="AL40" s="237"/>
      <c r="AM40" s="237"/>
      <c r="AN40" s="237"/>
      <c r="AO40" s="237"/>
      <c r="AQ40" s="1"/>
    </row>
    <row r="41" spans="3:43">
      <c r="C41" s="79" t="str">
        <f ca="1">'C. Masterfiles'!C37</f>
        <v>N25</v>
      </c>
      <c r="D41" s="79" t="str">
        <f ca="1">'C. Masterfiles'!D37</f>
        <v>International gateway - 1GE module (to CORE)</v>
      </c>
      <c r="E41" s="79" t="str">
        <f ca="1">'C. Masterfiles'!E37</f>
        <v>INTGW-1GE-CORE</v>
      </c>
      <c r="F41" s="122">
        <f ca="1">'4.Unit investment and opex'!R148</f>
        <v>11</v>
      </c>
      <c r="G41" s="122">
        <f ca="1">'4.Unit investment and opex'!S148</f>
        <v>11.122999999999999</v>
      </c>
      <c r="H41" s="122">
        <f ca="1">'4.Unit investment and opex'!T148</f>
        <v>11.247529</v>
      </c>
      <c r="I41" s="122">
        <f ca="1">'4.Unit investment and opex'!U148</f>
        <v>11.373609167</v>
      </c>
      <c r="J41" s="122">
        <f ca="1">'4.Unit investment and opex'!V148</f>
        <v>11.501263047841</v>
      </c>
      <c r="K41" s="122">
        <f ca="1">'4.Unit investment and opex'!W148</f>
        <v>11.630513576641343</v>
      </c>
      <c r="L41" s="333">
        <f ca="1">IF('B. Dashboard'!$D$39="Base case",'B. Dashboard'!$F$19,'B. Dashboard'!$G$19)*IF('D. Graphs'!$C$74=6,1+'D. Graphs'!$D$70,1)</f>
        <v>7.5999999999999998E-2</v>
      </c>
      <c r="M41" s="126">
        <f ca="1">'4.Unit investment and opex'!I90</f>
        <v>0.01</v>
      </c>
      <c r="N41" s="122">
        <f ca="1">'4.Unit investment and opex'!H90</f>
        <v>10</v>
      </c>
      <c r="O41" s="324">
        <f ca="1">IF('B. Dashboard'!$D$39="Base case",'B. Dashboard'!$F$27,'B. Dashboard'!$G$27)*IF('D. Graphs'!$C$74=10,1+'D. Graphs'!$D$70,1)</f>
        <v>0.05</v>
      </c>
      <c r="P41" s="125">
        <f t="shared" ca="1" si="14"/>
        <v>6.1341346031881946E-2</v>
      </c>
      <c r="Q41" s="125">
        <f t="shared" ca="1" si="15"/>
        <v>0.13734134603188194</v>
      </c>
      <c r="R41" s="123">
        <f t="shared" ca="1" si="2"/>
        <v>1.5107548063507015</v>
      </c>
      <c r="S41" s="123">
        <f t="shared" ca="1" si="3"/>
        <v>1.5276477919126228</v>
      </c>
      <c r="T41" s="123">
        <f t="shared" ca="1" si="4"/>
        <v>1.544750772392627</v>
      </c>
      <c r="U41" s="123">
        <f t="shared" ca="1" si="5"/>
        <v>1.5620667922363316</v>
      </c>
      <c r="V41" s="123">
        <f t="shared" ca="1" si="6"/>
        <v>1.5795989480572281</v>
      </c>
      <c r="W41" s="123">
        <f t="shared" ca="1" si="7"/>
        <v>1.5973503896579997</v>
      </c>
      <c r="X41" s="122">
        <f ca="1">'4.Unit investment and opex'!X148</f>
        <v>1</v>
      </c>
      <c r="Y41" s="122">
        <f ca="1">'4.Unit investment and opex'!Y148</f>
        <v>1.0229999999999999</v>
      </c>
      <c r="Z41" s="122">
        <f ca="1">'4.Unit investment and opex'!Z148</f>
        <v>1.0465289999999998</v>
      </c>
      <c r="AA41" s="122">
        <f ca="1">'4.Unit investment and opex'!AA148</f>
        <v>1.0705991669999997</v>
      </c>
      <c r="AB41" s="122">
        <f ca="1">'4.Unit investment and opex'!AB148</f>
        <v>1.0952229478409996</v>
      </c>
      <c r="AC41" s="122">
        <f ca="1">'4.Unit investment and opex'!AC148</f>
        <v>1.1204130756413424</v>
      </c>
      <c r="AD41" s="123">
        <f t="shared" ca="1" si="8"/>
        <v>2.5107548063507013</v>
      </c>
      <c r="AE41" s="123">
        <f t="shared" ca="1" si="9"/>
        <v>2.5506477919126227</v>
      </c>
      <c r="AF41" s="123">
        <f t="shared" ca="1" si="10"/>
        <v>2.5912797723926269</v>
      </c>
      <c r="AG41" s="123">
        <f t="shared" ca="1" si="11"/>
        <v>2.6326659592363315</v>
      </c>
      <c r="AH41" s="123">
        <f t="shared" ca="1" si="12"/>
        <v>2.6748218958982277</v>
      </c>
      <c r="AI41" s="123">
        <f t="shared" ca="1" si="13"/>
        <v>2.7177634652993419</v>
      </c>
      <c r="AJ41" s="237"/>
      <c r="AK41" s="237"/>
      <c r="AL41" s="237"/>
      <c r="AM41" s="237"/>
      <c r="AN41" s="237"/>
      <c r="AO41" s="237"/>
      <c r="AQ41" s="1"/>
    </row>
    <row r="42" spans="3:43">
      <c r="C42" s="79" t="str">
        <f ca="1">'C. Masterfiles'!C38</f>
        <v>N26</v>
      </c>
      <c r="D42" s="79" t="str">
        <f ca="1">'C. Masterfiles'!D38</f>
        <v>International gateway - TDM module (to INT)</v>
      </c>
      <c r="E42" s="79" t="str">
        <f ca="1">'C. Masterfiles'!E38</f>
        <v>INTGW-TDM-INT</v>
      </c>
      <c r="F42" s="122">
        <f ca="1">'4.Unit investment and opex'!R149</f>
        <v>11</v>
      </c>
      <c r="G42" s="122">
        <f ca="1">'4.Unit investment and opex'!S149</f>
        <v>11.122999999999999</v>
      </c>
      <c r="H42" s="122">
        <f ca="1">'4.Unit investment and opex'!T149</f>
        <v>11.247529</v>
      </c>
      <c r="I42" s="122">
        <f ca="1">'4.Unit investment and opex'!U149</f>
        <v>11.373609167</v>
      </c>
      <c r="J42" s="122">
        <f ca="1">'4.Unit investment and opex'!V149</f>
        <v>11.501263047841</v>
      </c>
      <c r="K42" s="122">
        <f ca="1">'4.Unit investment and opex'!W149</f>
        <v>11.630513576641343</v>
      </c>
      <c r="L42" s="333">
        <f ca="1">IF('B. Dashboard'!$D$39="Base case",'B. Dashboard'!$F$19,'B. Dashboard'!$G$19)*IF('D. Graphs'!$C$74=6,1+'D. Graphs'!$D$70,1)</f>
        <v>7.5999999999999998E-2</v>
      </c>
      <c r="M42" s="126">
        <f ca="1">'4.Unit investment and opex'!I91</f>
        <v>0.01</v>
      </c>
      <c r="N42" s="122">
        <f ca="1">'4.Unit investment and opex'!H91</f>
        <v>10</v>
      </c>
      <c r="O42" s="324">
        <f ca="1">IF('B. Dashboard'!$D$39="Base case",'B. Dashboard'!$F$27,'B. Dashboard'!$G$27)*IF('D. Graphs'!$C$74=10,1+'D. Graphs'!$D$70,1)</f>
        <v>0.05</v>
      </c>
      <c r="P42" s="125">
        <f t="shared" ca="1" si="14"/>
        <v>6.1341346031881946E-2</v>
      </c>
      <c r="Q42" s="125">
        <f t="shared" ca="1" si="15"/>
        <v>0.13734134603188194</v>
      </c>
      <c r="R42" s="123">
        <f t="shared" ca="1" si="2"/>
        <v>1.5107548063507015</v>
      </c>
      <c r="S42" s="123">
        <f t="shared" ca="1" si="3"/>
        <v>1.5276477919126228</v>
      </c>
      <c r="T42" s="123">
        <f t="shared" ca="1" si="4"/>
        <v>1.544750772392627</v>
      </c>
      <c r="U42" s="123">
        <f t="shared" ca="1" si="5"/>
        <v>1.5620667922363316</v>
      </c>
      <c r="V42" s="123">
        <f t="shared" ca="1" si="6"/>
        <v>1.5795989480572281</v>
      </c>
      <c r="W42" s="123">
        <f t="shared" ca="1" si="7"/>
        <v>1.5973503896579997</v>
      </c>
      <c r="X42" s="122">
        <f ca="1">'4.Unit investment and opex'!X149</f>
        <v>1</v>
      </c>
      <c r="Y42" s="122">
        <f ca="1">'4.Unit investment and opex'!Y149</f>
        <v>1.0229999999999999</v>
      </c>
      <c r="Z42" s="122">
        <f ca="1">'4.Unit investment and opex'!Z149</f>
        <v>1.0465289999999998</v>
      </c>
      <c r="AA42" s="122">
        <f ca="1">'4.Unit investment and opex'!AA149</f>
        <v>1.0705991669999997</v>
      </c>
      <c r="AB42" s="122">
        <f ca="1">'4.Unit investment and opex'!AB149</f>
        <v>1.0952229478409996</v>
      </c>
      <c r="AC42" s="122">
        <f ca="1">'4.Unit investment and opex'!AC149</f>
        <v>1.1204130756413424</v>
      </c>
      <c r="AD42" s="123">
        <f t="shared" ca="1" si="8"/>
        <v>2.5107548063507013</v>
      </c>
      <c r="AE42" s="123">
        <f t="shared" ca="1" si="9"/>
        <v>2.5506477919126227</v>
      </c>
      <c r="AF42" s="123">
        <f t="shared" ca="1" si="10"/>
        <v>2.5912797723926269</v>
      </c>
      <c r="AG42" s="123">
        <f t="shared" ca="1" si="11"/>
        <v>2.6326659592363315</v>
      </c>
      <c r="AH42" s="123">
        <f t="shared" ca="1" si="12"/>
        <v>2.6748218958982277</v>
      </c>
      <c r="AI42" s="123">
        <f t="shared" ca="1" si="13"/>
        <v>2.7177634652993419</v>
      </c>
      <c r="AJ42" s="237"/>
      <c r="AK42" s="237"/>
      <c r="AL42" s="237"/>
      <c r="AM42" s="237"/>
      <c r="AN42" s="237"/>
      <c r="AO42" s="237"/>
      <c r="AQ42" s="1"/>
    </row>
    <row r="43" spans="3:43">
      <c r="C43" s="79" t="str">
        <f ca="1">'C. Masterfiles'!C39</f>
        <v>N27</v>
      </c>
      <c r="D43" s="79" t="str">
        <f ca="1">'C. Masterfiles'!D39</f>
        <v>Signalling gateway - common equipment</v>
      </c>
      <c r="E43" s="79" t="str">
        <f ca="1">'C. Masterfiles'!E39</f>
        <v>SGW-CMN</v>
      </c>
      <c r="F43" s="122">
        <f ca="1">'4.Unit investment and opex'!R150</f>
        <v>110</v>
      </c>
      <c r="G43" s="122">
        <f ca="1">'4.Unit investment and opex'!S150</f>
        <v>112.23</v>
      </c>
      <c r="H43" s="122">
        <f ca="1">'4.Unit investment and opex'!T150</f>
        <v>114.50529</v>
      </c>
      <c r="I43" s="122">
        <f ca="1">'4.Unit investment and opex'!U150</f>
        <v>116.82679167000001</v>
      </c>
      <c r="J43" s="122">
        <f ca="1">'4.Unit investment and opex'!V150</f>
        <v>119.19544547840999</v>
      </c>
      <c r="K43" s="122">
        <f ca="1">'4.Unit investment and opex'!W150</f>
        <v>121.61221107641343</v>
      </c>
      <c r="L43" s="333">
        <f ca="1">IF('B. Dashboard'!$D$39="Base case",'B. Dashboard'!$F$19,'B. Dashboard'!$G$19)*IF('D. Graphs'!$C$74=6,1+'D. Graphs'!$D$70,1)</f>
        <v>7.5999999999999998E-2</v>
      </c>
      <c r="M43" s="126">
        <f ca="1">'4.Unit investment and opex'!I92</f>
        <v>0.02</v>
      </c>
      <c r="N43" s="122">
        <f ca="1">'4.Unit investment and opex'!H92</f>
        <v>10</v>
      </c>
      <c r="O43" s="324">
        <f ca="1">IF('B. Dashboard'!$D$39="Base case",'B. Dashboard'!$F$27,'B. Dashboard'!$G$27)*IF('D. Graphs'!$C$74=10,1+'D. Graphs'!$D$70,1)</f>
        <v>0.05</v>
      </c>
      <c r="P43" s="125">
        <f t="shared" ca="1" si="14"/>
        <v>5.600655839735276E-2</v>
      </c>
      <c r="Q43" s="125">
        <f t="shared" ca="1" si="15"/>
        <v>0.13200655839735276</v>
      </c>
      <c r="R43" s="123">
        <f t="shared" ca="1" si="2"/>
        <v>14.520721423708803</v>
      </c>
      <c r="S43" s="123">
        <f t="shared" ca="1" si="3"/>
        <v>14.815096048934901</v>
      </c>
      <c r="T43" s="123">
        <f t="shared" ca="1" si="4"/>
        <v>15.115449251190814</v>
      </c>
      <c r="U43" s="123">
        <f t="shared" ca="1" si="5"/>
        <v>15.421902696961221</v>
      </c>
      <c r="V43" s="123">
        <f t="shared" ca="1" si="6"/>
        <v>15.734580534244206</v>
      </c>
      <c r="W43" s="123">
        <f t="shared" ca="1" si="7"/>
        <v>16.053609443289758</v>
      </c>
      <c r="X43" s="122">
        <f ca="1">'4.Unit investment and opex'!X150</f>
        <v>10</v>
      </c>
      <c r="Y43" s="122">
        <f ca="1">'4.Unit investment and opex'!Y150</f>
        <v>10.229999999999999</v>
      </c>
      <c r="Z43" s="122">
        <f ca="1">'4.Unit investment and opex'!Z150</f>
        <v>10.465289999999998</v>
      </c>
      <c r="AA43" s="122">
        <f ca="1">'4.Unit investment and opex'!AA150</f>
        <v>10.705991669999996</v>
      </c>
      <c r="AB43" s="122">
        <f ca="1">'4.Unit investment and opex'!AB150</f>
        <v>10.952229478409995</v>
      </c>
      <c r="AC43" s="122">
        <f ca="1">'4.Unit investment and opex'!AC150</f>
        <v>11.204130756413424</v>
      </c>
      <c r="AD43" s="123">
        <f t="shared" ca="1" si="8"/>
        <v>24.520721423708803</v>
      </c>
      <c r="AE43" s="123">
        <f t="shared" ca="1" si="9"/>
        <v>25.045096048934901</v>
      </c>
      <c r="AF43" s="123">
        <f t="shared" ca="1" si="10"/>
        <v>25.580739251190813</v>
      </c>
      <c r="AG43" s="123">
        <f t="shared" ca="1" si="11"/>
        <v>26.127894366961215</v>
      </c>
      <c r="AH43" s="123">
        <f t="shared" ca="1" si="12"/>
        <v>26.686810012654199</v>
      </c>
      <c r="AI43" s="123">
        <f t="shared" ca="1" si="13"/>
        <v>27.257740199703182</v>
      </c>
      <c r="AJ43" s="237"/>
      <c r="AK43" s="237"/>
      <c r="AL43" s="237"/>
      <c r="AM43" s="237"/>
      <c r="AN43" s="237"/>
      <c r="AO43" s="237"/>
      <c r="AQ43" s="1"/>
    </row>
    <row r="44" spans="3:43">
      <c r="C44" s="79" t="str">
        <f ca="1">'C. Masterfiles'!C40</f>
        <v>N28</v>
      </c>
      <c r="D44" s="79" t="str">
        <f ca="1">'C. Masterfiles'!D40</f>
        <v>Signalling gateway - controller</v>
      </c>
      <c r="E44" s="79" t="str">
        <f ca="1">'C. Masterfiles'!E40</f>
        <v>SGW-CONTROL</v>
      </c>
      <c r="F44" s="122">
        <f ca="1">'4.Unit investment and opex'!R151</f>
        <v>55</v>
      </c>
      <c r="G44" s="122">
        <f ca="1">'4.Unit investment and opex'!S151</f>
        <v>54.115000000000002</v>
      </c>
      <c r="H44" s="122">
        <f ca="1">'4.Unit investment and opex'!T151</f>
        <v>53.252644999999994</v>
      </c>
      <c r="I44" s="122">
        <f ca="1">'4.Unit investment and opex'!U151</f>
        <v>52.412595834999991</v>
      </c>
      <c r="J44" s="122">
        <f ca="1">'4.Unit investment and opex'!V151</f>
        <v>51.59452273920499</v>
      </c>
      <c r="K44" s="122">
        <f ca="1">'4.Unit investment and opex'!W151</f>
        <v>50.798105218206707</v>
      </c>
      <c r="L44" s="333">
        <f ca="1">IF('B. Dashboard'!$D$39="Base case",'B. Dashboard'!$F$19,'B. Dashboard'!$G$19)*IF('D. Graphs'!$C$74=6,1+'D. Graphs'!$D$70,1)</f>
        <v>7.5999999999999998E-2</v>
      </c>
      <c r="M44" s="126">
        <f ca="1">'4.Unit investment and opex'!I93</f>
        <v>-0.02</v>
      </c>
      <c r="N44" s="122">
        <f ca="1">'4.Unit investment and opex'!H93</f>
        <v>10</v>
      </c>
      <c r="O44" s="324">
        <f ca="1">IF('B. Dashboard'!$D$39="Base case",'B. Dashboard'!$F$27,'B. Dashboard'!$G$27)*IF('D. Graphs'!$C$74=10,1+'D. Graphs'!$D$70,1)</f>
        <v>0.05</v>
      </c>
      <c r="P44" s="125">
        <f t="shared" ca="1" si="14"/>
        <v>7.8295054912898884E-2</v>
      </c>
      <c r="Q44" s="125">
        <f t="shared" ca="1" si="15"/>
        <v>0.15429505491289888</v>
      </c>
      <c r="R44" s="123">
        <f t="shared" ca="1" si="2"/>
        <v>8.4862280202094382</v>
      </c>
      <c r="S44" s="123">
        <f t="shared" ca="1" si="3"/>
        <v>8.3496768966115233</v>
      </c>
      <c r="T44" s="123">
        <f t="shared" ca="1" si="4"/>
        <v>8.2166197845321101</v>
      </c>
      <c r="U44" s="123">
        <f t="shared" ca="1" si="5"/>
        <v>8.0870043524888988</v>
      </c>
      <c r="V44" s="123">
        <f t="shared" ca="1" si="6"/>
        <v>7.9607797192504437</v>
      </c>
      <c r="W44" s="123">
        <f t="shared" ca="1" si="7"/>
        <v>7.8378964341144188</v>
      </c>
      <c r="X44" s="122">
        <f ca="1">'4.Unit investment and opex'!X151</f>
        <v>5</v>
      </c>
      <c r="Y44" s="122">
        <f ca="1">'4.Unit investment and opex'!Y151</f>
        <v>5.1149999999999993</v>
      </c>
      <c r="Z44" s="122">
        <f ca="1">'4.Unit investment and opex'!Z151</f>
        <v>5.2326449999999989</v>
      </c>
      <c r="AA44" s="122">
        <f ca="1">'4.Unit investment and opex'!AA151</f>
        <v>5.352995834999998</v>
      </c>
      <c r="AB44" s="122">
        <f ca="1">'4.Unit investment and opex'!AB151</f>
        <v>5.4761147392049976</v>
      </c>
      <c r="AC44" s="122">
        <f ca="1">'4.Unit investment and opex'!AC151</f>
        <v>5.6020653782067118</v>
      </c>
      <c r="AD44" s="123">
        <f t="shared" ca="1" si="8"/>
        <v>13.486228020209438</v>
      </c>
      <c r="AE44" s="123">
        <f t="shared" ca="1" si="9"/>
        <v>13.464676896611522</v>
      </c>
      <c r="AF44" s="123">
        <f t="shared" ca="1" si="10"/>
        <v>13.449264784532108</v>
      </c>
      <c r="AG44" s="123">
        <f t="shared" ca="1" si="11"/>
        <v>13.440000187488897</v>
      </c>
      <c r="AH44" s="123">
        <f t="shared" ca="1" si="12"/>
        <v>13.436894458455441</v>
      </c>
      <c r="AI44" s="123">
        <f t="shared" ca="1" si="13"/>
        <v>13.43996181232113</v>
      </c>
      <c r="AJ44" s="237"/>
      <c r="AK44" s="237"/>
      <c r="AL44" s="237"/>
      <c r="AM44" s="237"/>
      <c r="AN44" s="237"/>
      <c r="AO44" s="237"/>
      <c r="AQ44" s="1"/>
    </row>
    <row r="45" spans="3:43">
      <c r="C45" s="79" t="str">
        <f ca="1">'C. Masterfiles'!C41</f>
        <v>N29</v>
      </c>
      <c r="D45" s="79" t="str">
        <f ca="1">'C. Masterfiles'!D41</f>
        <v>Signalling gateway - CCS7 to SIGTRAN to the core</v>
      </c>
      <c r="E45" s="79" t="str">
        <f ca="1">'C. Masterfiles'!E41</f>
        <v>SGW-SIGTRAN</v>
      </c>
      <c r="F45" s="122">
        <f ca="1">'4.Unit investment and opex'!R152</f>
        <v>220</v>
      </c>
      <c r="G45" s="122">
        <f ca="1">'4.Unit investment and opex'!S152</f>
        <v>222.46</v>
      </c>
      <c r="H45" s="122">
        <f ca="1">'4.Unit investment and opex'!T152</f>
        <v>224.95058</v>
      </c>
      <c r="I45" s="122">
        <f ca="1">'4.Unit investment and opex'!U152</f>
        <v>227.47218334000002</v>
      </c>
      <c r="J45" s="122">
        <f ca="1">'4.Unit investment and opex'!V152</f>
        <v>230.02526095681998</v>
      </c>
      <c r="K45" s="122">
        <f ca="1">'4.Unit investment and opex'!W152</f>
        <v>232.61027153282683</v>
      </c>
      <c r="L45" s="333">
        <f ca="1">IF('B. Dashboard'!$D$39="Base case",'B. Dashboard'!$F$19,'B. Dashboard'!$G$19)*IF('D. Graphs'!$C$74=6,1+'D. Graphs'!$D$70,1)</f>
        <v>7.5999999999999998E-2</v>
      </c>
      <c r="M45" s="126">
        <f ca="1">'4.Unit investment and opex'!I94</f>
        <v>0.01</v>
      </c>
      <c r="N45" s="122">
        <f ca="1">'4.Unit investment and opex'!H94</f>
        <v>10</v>
      </c>
      <c r="O45" s="324">
        <f ca="1">IF('B. Dashboard'!$D$39="Base case",'B. Dashboard'!$F$27,'B. Dashboard'!$G$27)*IF('D. Graphs'!$C$74=10,1+'D. Graphs'!$D$70,1)</f>
        <v>0.05</v>
      </c>
      <c r="P45" s="125">
        <f t="shared" ca="1" si="14"/>
        <v>6.1341346031881946E-2</v>
      </c>
      <c r="Q45" s="125">
        <f t="shared" ca="1" si="15"/>
        <v>0.13734134603188194</v>
      </c>
      <c r="R45" s="123">
        <f t="shared" ca="1" si="2"/>
        <v>30.215096127014029</v>
      </c>
      <c r="S45" s="123">
        <f t="shared" ca="1" si="3"/>
        <v>30.552955838252458</v>
      </c>
      <c r="T45" s="123">
        <f t="shared" ca="1" si="4"/>
        <v>30.895015447852543</v>
      </c>
      <c r="U45" s="123">
        <f t="shared" ca="1" si="5"/>
        <v>31.241335844726635</v>
      </c>
      <c r="V45" s="123">
        <f t="shared" ca="1" si="6"/>
        <v>31.591978961144555</v>
      </c>
      <c r="W45" s="123">
        <f t="shared" ca="1" si="7"/>
        <v>31.947007793159987</v>
      </c>
      <c r="X45" s="122">
        <f ca="1">'4.Unit investment and opex'!X152</f>
        <v>20</v>
      </c>
      <c r="Y45" s="122">
        <f ca="1">'4.Unit investment and opex'!Y152</f>
        <v>20.459999999999997</v>
      </c>
      <c r="Z45" s="122">
        <f ca="1">'4.Unit investment and opex'!Z152</f>
        <v>20.930579999999996</v>
      </c>
      <c r="AA45" s="122">
        <f ca="1">'4.Unit investment and opex'!AA152</f>
        <v>21.411983339999992</v>
      </c>
      <c r="AB45" s="122">
        <f ca="1">'4.Unit investment and opex'!AB152</f>
        <v>21.90445895681999</v>
      </c>
      <c r="AC45" s="122">
        <f ca="1">'4.Unit investment and opex'!AC152</f>
        <v>22.408261512826847</v>
      </c>
      <c r="AD45" s="123">
        <f t="shared" ca="1" si="8"/>
        <v>50.215096127014029</v>
      </c>
      <c r="AE45" s="123">
        <f t="shared" ca="1" si="9"/>
        <v>51.012955838252452</v>
      </c>
      <c r="AF45" s="123">
        <f t="shared" ca="1" si="10"/>
        <v>51.825595447852535</v>
      </c>
      <c r="AG45" s="123">
        <f t="shared" ca="1" si="11"/>
        <v>52.653319184726627</v>
      </c>
      <c r="AH45" s="123">
        <f t="shared" ca="1" si="12"/>
        <v>53.496437917964542</v>
      </c>
      <c r="AI45" s="123">
        <f t="shared" ca="1" si="13"/>
        <v>54.355269305986837</v>
      </c>
      <c r="AJ45" s="237"/>
      <c r="AK45" s="237"/>
      <c r="AL45" s="237"/>
      <c r="AM45" s="237"/>
      <c r="AN45" s="237"/>
      <c r="AO45" s="237"/>
      <c r="AQ45" s="1"/>
    </row>
    <row r="46" spans="3:43">
      <c r="C46" s="79" t="str">
        <f ca="1">'C. Masterfiles'!C42</f>
        <v>N30</v>
      </c>
      <c r="D46" s="79" t="str">
        <f ca="1">'C. Masterfiles'!D42</f>
        <v>Network management system</v>
      </c>
      <c r="E46" s="79" t="str">
        <f ca="1">'C. Masterfiles'!E42</f>
        <v>NMS</v>
      </c>
      <c r="F46" s="122">
        <f ca="1">'4.Unit investment and opex'!R153</f>
        <v>550</v>
      </c>
      <c r="G46" s="122">
        <f ca="1">'4.Unit investment and opex'!S153</f>
        <v>541.15</v>
      </c>
      <c r="H46" s="122">
        <f ca="1">'4.Unit investment and opex'!T153</f>
        <v>532.52644999999995</v>
      </c>
      <c r="I46" s="122">
        <f ca="1">'4.Unit investment and opex'!U153</f>
        <v>524.12595835000002</v>
      </c>
      <c r="J46" s="122">
        <f ca="1">'4.Unit investment and opex'!V153</f>
        <v>515.94522739205001</v>
      </c>
      <c r="K46" s="122">
        <f ca="1">'4.Unit investment and opex'!W153</f>
        <v>507.98105218206712</v>
      </c>
      <c r="L46" s="333">
        <f ca="1">IF('B. Dashboard'!$D$39="Base case",'B. Dashboard'!$F$19,'B. Dashboard'!$G$19)*IF('D. Graphs'!$C$74=6,1+'D. Graphs'!$D$70,1)</f>
        <v>7.5999999999999998E-2</v>
      </c>
      <c r="M46" s="126">
        <f ca="1">'4.Unit investment and opex'!I95</f>
        <v>-0.02</v>
      </c>
      <c r="N46" s="122">
        <f ca="1">'4.Unit investment and opex'!H95</f>
        <v>10</v>
      </c>
      <c r="O46" s="324">
        <f ca="1">IF('B. Dashboard'!$D$39="Base case",'B. Dashboard'!$F$27,'B. Dashboard'!$G$27)*IF('D. Graphs'!$C$74=10,1+'D. Graphs'!$D$70,1)</f>
        <v>0.05</v>
      </c>
      <c r="P46" s="125">
        <f t="shared" ca="1" si="14"/>
        <v>7.8295054912898884E-2</v>
      </c>
      <c r="Q46" s="125">
        <f t="shared" ca="1" si="15"/>
        <v>0.15429505491289888</v>
      </c>
      <c r="R46" s="123">
        <f t="shared" ca="1" si="2"/>
        <v>84.862280202094382</v>
      </c>
      <c r="S46" s="123">
        <f t="shared" ca="1" si="3"/>
        <v>83.496768966115226</v>
      </c>
      <c r="T46" s="123">
        <f t="shared" ca="1" si="4"/>
        <v>82.166197845321093</v>
      </c>
      <c r="U46" s="123">
        <f t="shared" ca="1" si="5"/>
        <v>80.870043524888999</v>
      </c>
      <c r="V46" s="123">
        <f t="shared" ca="1" si="6"/>
        <v>79.607797192504464</v>
      </c>
      <c r="W46" s="123">
        <f t="shared" ca="1" si="7"/>
        <v>78.378964341144197</v>
      </c>
      <c r="X46" s="122">
        <f ca="1">'4.Unit investment and opex'!X153</f>
        <v>50</v>
      </c>
      <c r="Y46" s="122">
        <f ca="1">'4.Unit investment and opex'!Y153</f>
        <v>51.15</v>
      </c>
      <c r="Z46" s="122">
        <f ca="1">'4.Unit investment and opex'!Z153</f>
        <v>52.326449999999994</v>
      </c>
      <c r="AA46" s="122">
        <f ca="1">'4.Unit investment and opex'!AA153</f>
        <v>53.529958349999987</v>
      </c>
      <c r="AB46" s="122">
        <f ca="1">'4.Unit investment and opex'!AB153</f>
        <v>54.761147392049985</v>
      </c>
      <c r="AC46" s="122">
        <f ca="1">'4.Unit investment and opex'!AC153</f>
        <v>56.020653782067129</v>
      </c>
      <c r="AD46" s="123">
        <f t="shared" ca="1" si="8"/>
        <v>134.86228020209438</v>
      </c>
      <c r="AE46" s="123">
        <f t="shared" ca="1" si="9"/>
        <v>134.64676896611522</v>
      </c>
      <c r="AF46" s="123">
        <f t="shared" ca="1" si="10"/>
        <v>134.49264784532107</v>
      </c>
      <c r="AG46" s="123">
        <f t="shared" ca="1" si="11"/>
        <v>134.40000187488897</v>
      </c>
      <c r="AH46" s="123">
        <f t="shared" ca="1" si="12"/>
        <v>134.36894458455444</v>
      </c>
      <c r="AI46" s="123">
        <f t="shared" ca="1" si="13"/>
        <v>134.39961812321133</v>
      </c>
      <c r="AJ46" s="237"/>
      <c r="AK46" s="237"/>
      <c r="AL46" s="237"/>
      <c r="AM46" s="237"/>
      <c r="AN46" s="237"/>
      <c r="AO46" s="237"/>
      <c r="AQ46" s="1"/>
    </row>
    <row r="47" spans="3:43">
      <c r="C47" s="79" t="str">
        <f ca="1">'C. Masterfiles'!C43</f>
        <v>N31</v>
      </c>
      <c r="D47" s="79" t="str">
        <f ca="1">'C. Masterfiles'!D43</f>
        <v>Operational support system</v>
      </c>
      <c r="E47" s="79" t="str">
        <f ca="1">'C. Masterfiles'!E43</f>
        <v>OSS</v>
      </c>
      <c r="F47" s="122">
        <f ca="1">'4.Unit investment and opex'!R154</f>
        <v>5500</v>
      </c>
      <c r="G47" s="122">
        <f ca="1">'4.Unit investment and opex'!S154</f>
        <v>5411.5</v>
      </c>
      <c r="H47" s="122">
        <f ca="1">'4.Unit investment and opex'!T154</f>
        <v>5325.2645000000002</v>
      </c>
      <c r="I47" s="122">
        <f ca="1">'4.Unit investment and opex'!U154</f>
        <v>5241.2595835000002</v>
      </c>
      <c r="J47" s="122">
        <f ca="1">'4.Unit investment and opex'!V154</f>
        <v>5159.4522739204995</v>
      </c>
      <c r="K47" s="122">
        <f ca="1">'4.Unit investment and opex'!W154</f>
        <v>5079.8105218206711</v>
      </c>
      <c r="L47" s="333">
        <f ca="1">IF('B. Dashboard'!$D$39="Base case",'B. Dashboard'!$F$19,'B. Dashboard'!$G$19)*IF('D. Graphs'!$C$74=6,1+'D. Graphs'!$D$70,1)</f>
        <v>7.5999999999999998E-2</v>
      </c>
      <c r="M47" s="126">
        <f ca="1">'4.Unit investment and opex'!I96</f>
        <v>-0.02</v>
      </c>
      <c r="N47" s="122">
        <f ca="1">'4.Unit investment and opex'!H96</f>
        <v>10</v>
      </c>
      <c r="O47" s="324">
        <f ca="1">IF('B. Dashboard'!$D$39="Base case",'B. Dashboard'!$F$27,'B. Dashboard'!$G$27)*IF('D. Graphs'!$C$74=10,1+'D. Graphs'!$D$70,1)</f>
        <v>0.05</v>
      </c>
      <c r="P47" s="125">
        <f t="shared" ca="1" si="14"/>
        <v>7.8295054912898884E-2</v>
      </c>
      <c r="Q47" s="125">
        <f t="shared" ca="1" si="15"/>
        <v>0.15429505491289888</v>
      </c>
      <c r="R47" s="123">
        <f t="shared" ca="1" si="2"/>
        <v>848.62280202094382</v>
      </c>
      <c r="S47" s="123">
        <f t="shared" ca="1" si="3"/>
        <v>834.96768966115235</v>
      </c>
      <c r="T47" s="123">
        <f t="shared" ca="1" si="4"/>
        <v>821.66197845321108</v>
      </c>
      <c r="U47" s="123">
        <f t="shared" ca="1" si="5"/>
        <v>808.70043524889002</v>
      </c>
      <c r="V47" s="123">
        <f t="shared" ca="1" si="6"/>
        <v>796.07797192504449</v>
      </c>
      <c r="W47" s="123">
        <f t="shared" ca="1" si="7"/>
        <v>783.78964341144194</v>
      </c>
      <c r="X47" s="122">
        <f ca="1">'4.Unit investment and opex'!X154</f>
        <v>500</v>
      </c>
      <c r="Y47" s="122">
        <f ca="1">'4.Unit investment and opex'!Y154</f>
        <v>511.49999999999994</v>
      </c>
      <c r="Z47" s="122">
        <f ca="1">'4.Unit investment and opex'!Z154</f>
        <v>523.26449999999988</v>
      </c>
      <c r="AA47" s="122">
        <f ca="1">'4.Unit investment and opex'!AA154</f>
        <v>535.29958349999981</v>
      </c>
      <c r="AB47" s="122">
        <f ca="1">'4.Unit investment and opex'!AB154</f>
        <v>547.61147392049975</v>
      </c>
      <c r="AC47" s="122">
        <f ca="1">'4.Unit investment and opex'!AC154</f>
        <v>560.2065378206712</v>
      </c>
      <c r="AD47" s="123">
        <f t="shared" ca="1" si="8"/>
        <v>1348.6228020209437</v>
      </c>
      <c r="AE47" s="123">
        <f t="shared" ca="1" si="9"/>
        <v>1346.4676896611522</v>
      </c>
      <c r="AF47" s="123">
        <f t="shared" ca="1" si="10"/>
        <v>1344.9264784532111</v>
      </c>
      <c r="AG47" s="123">
        <f t="shared" ca="1" si="11"/>
        <v>1344.0000187488899</v>
      </c>
      <c r="AH47" s="123">
        <f t="shared" ca="1" si="12"/>
        <v>1343.6894458455442</v>
      </c>
      <c r="AI47" s="123">
        <f t="shared" ca="1" si="13"/>
        <v>1343.996181232113</v>
      </c>
      <c r="AJ47" s="237"/>
      <c r="AK47" s="237"/>
      <c r="AL47" s="237"/>
      <c r="AM47" s="237"/>
      <c r="AN47" s="237"/>
      <c r="AO47" s="237"/>
      <c r="AQ47" s="1"/>
    </row>
    <row r="48" spans="3:43">
      <c r="C48" s="79" t="str">
        <f ca="1">'C. Masterfiles'!C44</f>
        <v>N32</v>
      </c>
      <c r="D48" s="79" t="str">
        <f ca="1">'C. Masterfiles'!D44</f>
        <v>Interconnection billing system</v>
      </c>
      <c r="E48" s="79" t="str">
        <f ca="1">'C. Masterfiles'!E44</f>
        <v>IBIL</v>
      </c>
      <c r="F48" s="122">
        <f ca="1">'4.Unit investment and opex'!R155</f>
        <v>3300</v>
      </c>
      <c r="G48" s="122">
        <f ca="1">'4.Unit investment and opex'!S155</f>
        <v>3246.9</v>
      </c>
      <c r="H48" s="122">
        <f ca="1">'4.Unit investment and opex'!T155</f>
        <v>3195.1587</v>
      </c>
      <c r="I48" s="122">
        <f ca="1">'4.Unit investment and opex'!U155</f>
        <v>3144.7557500999997</v>
      </c>
      <c r="J48" s="122">
        <f ca="1">'4.Unit investment and opex'!V155</f>
        <v>3095.6713643522994</v>
      </c>
      <c r="K48" s="122">
        <f ca="1">'4.Unit investment and opex'!W155</f>
        <v>3047.8863130924019</v>
      </c>
      <c r="L48" s="333">
        <f ca="1">IF('B. Dashboard'!$D$39="Base case",'B. Dashboard'!$F$19,'B. Dashboard'!$G$19)*IF('D. Graphs'!$C$74=6,1+'D. Graphs'!$D$70,1)</f>
        <v>7.5999999999999998E-2</v>
      </c>
      <c r="M48" s="126">
        <f ca="1">'4.Unit investment and opex'!I97</f>
        <v>-0.02</v>
      </c>
      <c r="N48" s="122">
        <f ca="1">'4.Unit investment and opex'!H97</f>
        <v>10</v>
      </c>
      <c r="O48" s="324">
        <f ca="1">IF('B. Dashboard'!$D$39="Base case",'B. Dashboard'!$F$27,'B. Dashboard'!$G$27)*IF('D. Graphs'!$C$74=10,1+'D. Graphs'!$D$70,1)</f>
        <v>0.05</v>
      </c>
      <c r="P48" s="125">
        <f t="shared" ca="1" si="14"/>
        <v>7.8295054912898884E-2</v>
      </c>
      <c r="Q48" s="125">
        <f t="shared" ca="1" si="15"/>
        <v>0.15429505491289888</v>
      </c>
      <c r="R48" s="123">
        <f t="shared" ca="1" si="2"/>
        <v>509.17368121256629</v>
      </c>
      <c r="S48" s="123">
        <f t="shared" ca="1" si="3"/>
        <v>500.98061379669139</v>
      </c>
      <c r="T48" s="123">
        <f t="shared" ca="1" si="4"/>
        <v>492.99718707192659</v>
      </c>
      <c r="U48" s="123">
        <f t="shared" ca="1" si="5"/>
        <v>485.22026114933396</v>
      </c>
      <c r="V48" s="123">
        <f t="shared" ca="1" si="6"/>
        <v>477.64678315502664</v>
      </c>
      <c r="W48" s="123">
        <f t="shared" ca="1" si="7"/>
        <v>470.27378604686504</v>
      </c>
      <c r="X48" s="122">
        <f ca="1">'4.Unit investment and opex'!X155</f>
        <v>300</v>
      </c>
      <c r="Y48" s="122">
        <f ca="1">'4.Unit investment and opex'!Y155</f>
        <v>306.89999999999998</v>
      </c>
      <c r="Z48" s="122">
        <f ca="1">'4.Unit investment and opex'!Z155</f>
        <v>313.95869999999996</v>
      </c>
      <c r="AA48" s="122">
        <f ca="1">'4.Unit investment and opex'!AA155</f>
        <v>321.17975009999992</v>
      </c>
      <c r="AB48" s="122">
        <f ca="1">'4.Unit investment and opex'!AB155</f>
        <v>328.56688435229989</v>
      </c>
      <c r="AC48" s="122">
        <f ca="1">'4.Unit investment and opex'!AC155</f>
        <v>336.12392269240274</v>
      </c>
      <c r="AD48" s="123">
        <f t="shared" ca="1" si="8"/>
        <v>809.17368121256629</v>
      </c>
      <c r="AE48" s="123">
        <f t="shared" ca="1" si="9"/>
        <v>807.88061379669136</v>
      </c>
      <c r="AF48" s="123">
        <f t="shared" ca="1" si="10"/>
        <v>806.95588707192655</v>
      </c>
      <c r="AG48" s="123">
        <f t="shared" ca="1" si="11"/>
        <v>806.40001124933383</v>
      </c>
      <c r="AH48" s="123">
        <f t="shared" ca="1" si="12"/>
        <v>806.21366750732659</v>
      </c>
      <c r="AI48" s="123">
        <f t="shared" ca="1" si="13"/>
        <v>806.39770873926773</v>
      </c>
      <c r="AJ48" s="237"/>
      <c r="AK48" s="237"/>
      <c r="AL48" s="237"/>
      <c r="AM48" s="237"/>
      <c r="AN48" s="237"/>
      <c r="AO48" s="237"/>
      <c r="AQ48" s="1"/>
    </row>
    <row r="50" spans="3:46">
      <c r="C50" s="272"/>
      <c r="D50" s="275"/>
      <c r="E50" s="276"/>
      <c r="F50" s="556" t="s">
        <v>66</v>
      </c>
      <c r="G50" s="557"/>
      <c r="H50" s="557"/>
      <c r="I50" s="557"/>
      <c r="J50" s="557"/>
      <c r="K50" s="361"/>
      <c r="L50" s="558" t="s">
        <v>67</v>
      </c>
      <c r="M50" s="558"/>
      <c r="N50" s="558"/>
      <c r="O50" s="558"/>
      <c r="P50" s="558"/>
      <c r="Q50" s="558"/>
      <c r="R50" s="559" t="s">
        <v>182</v>
      </c>
      <c r="S50" s="559"/>
      <c r="T50" s="559"/>
      <c r="U50" s="559"/>
      <c r="V50" s="559"/>
      <c r="W50" s="362"/>
      <c r="X50" s="555" t="s">
        <v>179</v>
      </c>
      <c r="Y50" s="555"/>
      <c r="Z50" s="555"/>
      <c r="AA50" s="555"/>
      <c r="AB50" s="555"/>
      <c r="AC50" s="363"/>
      <c r="AD50" s="554" t="s">
        <v>181</v>
      </c>
      <c r="AE50" s="554"/>
      <c r="AF50" s="554"/>
      <c r="AG50" s="554"/>
      <c r="AH50" s="554"/>
      <c r="AI50" s="554"/>
      <c r="AQ50" s="1"/>
      <c r="AT50" s="50"/>
    </row>
    <row r="51" spans="3:46">
      <c r="C51" s="273"/>
      <c r="D51" s="273"/>
      <c r="E51" s="277"/>
      <c r="F51" s="264">
        <f ca="1">'C. Masterfiles'!$D$106</f>
        <v>2015</v>
      </c>
      <c r="G51" s="240">
        <f ca="1">'C. Masterfiles'!$D$107</f>
        <v>2016</v>
      </c>
      <c r="H51" s="240">
        <f ca="1">'C. Masterfiles'!$D$108</f>
        <v>2017</v>
      </c>
      <c r="I51" s="240">
        <f ca="1">'C. Masterfiles'!$D$109</f>
        <v>2018</v>
      </c>
      <c r="J51" s="240">
        <f ca="1">'C. Masterfiles'!$D$110</f>
        <v>2019</v>
      </c>
      <c r="K51" s="240">
        <f ca="1">'C. Masterfiles'!$D$111</f>
        <v>2020</v>
      </c>
      <c r="L51" s="241"/>
      <c r="M51" s="241"/>
      <c r="N51" s="241"/>
      <c r="O51" s="241"/>
      <c r="P51" s="241"/>
      <c r="Q51" s="241"/>
      <c r="R51" s="239">
        <f t="shared" ref="R51:W51" ca="1" si="16">F51</f>
        <v>2015</v>
      </c>
      <c r="S51" s="239">
        <f t="shared" ca="1" si="16"/>
        <v>2016</v>
      </c>
      <c r="T51" s="239">
        <f t="shared" ca="1" si="16"/>
        <v>2017</v>
      </c>
      <c r="U51" s="239">
        <f t="shared" ca="1" si="16"/>
        <v>2018</v>
      </c>
      <c r="V51" s="239">
        <f t="shared" ca="1" si="16"/>
        <v>2019</v>
      </c>
      <c r="W51" s="239">
        <f t="shared" ca="1" si="16"/>
        <v>2020</v>
      </c>
      <c r="X51" s="239">
        <f t="shared" ref="X51:AI51" ca="1" si="17">R51</f>
        <v>2015</v>
      </c>
      <c r="Y51" s="239">
        <f t="shared" ca="1" si="17"/>
        <v>2016</v>
      </c>
      <c r="Z51" s="239">
        <f t="shared" ca="1" si="17"/>
        <v>2017</v>
      </c>
      <c r="AA51" s="239">
        <f t="shared" ca="1" si="17"/>
        <v>2018</v>
      </c>
      <c r="AB51" s="239">
        <f t="shared" ca="1" si="17"/>
        <v>2019</v>
      </c>
      <c r="AC51" s="239">
        <f t="shared" ca="1" si="17"/>
        <v>2020</v>
      </c>
      <c r="AD51" s="239">
        <f t="shared" ca="1" si="17"/>
        <v>2015</v>
      </c>
      <c r="AE51" s="239">
        <f t="shared" ca="1" si="17"/>
        <v>2016</v>
      </c>
      <c r="AF51" s="239">
        <f t="shared" ca="1" si="17"/>
        <v>2017</v>
      </c>
      <c r="AG51" s="239">
        <f t="shared" ca="1" si="17"/>
        <v>2018</v>
      </c>
      <c r="AH51" s="239">
        <f t="shared" ca="1" si="17"/>
        <v>2019</v>
      </c>
      <c r="AI51" s="239">
        <f t="shared" ca="1" si="17"/>
        <v>2020</v>
      </c>
      <c r="AQ51" s="1"/>
      <c r="AT51" s="50"/>
    </row>
    <row r="52" spans="3:46" ht="36">
      <c r="C52" s="274" t="s">
        <v>21</v>
      </c>
      <c r="D52" s="274" t="s">
        <v>211</v>
      </c>
      <c r="E52" s="278"/>
      <c r="F52" s="265" t="s">
        <v>25</v>
      </c>
      <c r="G52" s="81" t="str">
        <f>F52</f>
        <v>Unit equip + install cost</v>
      </c>
      <c r="H52" s="81" t="str">
        <f>G52</f>
        <v>Unit equip + install cost</v>
      </c>
      <c r="I52" s="81" t="str">
        <f>H52</f>
        <v>Unit equip + install cost</v>
      </c>
      <c r="J52" s="81" t="str">
        <f>I52</f>
        <v>Unit equip + install cost</v>
      </c>
      <c r="K52" s="81" t="str">
        <f>J52</f>
        <v>Unit equip + install cost</v>
      </c>
      <c r="L52" s="81" t="s">
        <v>62</v>
      </c>
      <c r="M52" s="124" t="s">
        <v>61</v>
      </c>
      <c r="N52" s="81" t="s">
        <v>59</v>
      </c>
      <c r="O52" s="124" t="s">
        <v>185</v>
      </c>
      <c r="P52" s="81" t="s">
        <v>60</v>
      </c>
      <c r="Q52" s="81" t="s">
        <v>180</v>
      </c>
      <c r="R52" s="81" t="s">
        <v>183</v>
      </c>
      <c r="S52" s="81" t="str">
        <f>R52</f>
        <v>Annual unit capital cost</v>
      </c>
      <c r="T52" s="81" t="str">
        <f>S52</f>
        <v>Annual unit capital cost</v>
      </c>
      <c r="U52" s="81" t="str">
        <f>T52</f>
        <v>Annual unit capital cost</v>
      </c>
      <c r="V52" s="81" t="str">
        <f>U52</f>
        <v>Annual unit capital cost</v>
      </c>
      <c r="W52" s="81" t="str">
        <f>V52</f>
        <v>Annual unit capital cost</v>
      </c>
      <c r="X52" s="81" t="s">
        <v>58</v>
      </c>
      <c r="Y52" s="81" t="str">
        <f>X52</f>
        <v>Unit operating cost</v>
      </c>
      <c r="Z52" s="81" t="str">
        <f>Y52</f>
        <v>Unit operating cost</v>
      </c>
      <c r="AA52" s="81" t="str">
        <f>Z52</f>
        <v>Unit operating cost</v>
      </c>
      <c r="AB52" s="81" t="str">
        <f>AA52</f>
        <v>Unit operating cost</v>
      </c>
      <c r="AC52" s="81" t="str">
        <f>AB52</f>
        <v>Unit operating cost</v>
      </c>
      <c r="AD52" s="81" t="s">
        <v>184</v>
      </c>
      <c r="AE52" s="81" t="str">
        <f>AD52</f>
        <v>Annual unit cost</v>
      </c>
      <c r="AF52" s="81" t="str">
        <f>AE52</f>
        <v>Annual unit cost</v>
      </c>
      <c r="AG52" s="81" t="str">
        <f>AF52</f>
        <v>Annual unit cost</v>
      </c>
      <c r="AH52" s="81" t="str">
        <f>AG52</f>
        <v>Annual unit cost</v>
      </c>
      <c r="AI52" s="81" t="str">
        <f>AH52</f>
        <v>Annual unit cost</v>
      </c>
      <c r="AQ52" s="1"/>
      <c r="AT52" s="50"/>
    </row>
    <row r="53" spans="3:46">
      <c r="C53" s="260" t="str">
        <f ca="1">'C. Masterfiles'!C66</f>
        <v>TE01</v>
      </c>
      <c r="D53" s="260" t="str">
        <f ca="1">'C. Masterfiles'!D66</f>
        <v>Trench - urban</v>
      </c>
      <c r="E53" s="271"/>
      <c r="F53" s="261">
        <f ca="1">'4.Unit investment and opex'!R162</f>
        <v>11000</v>
      </c>
      <c r="G53" s="261">
        <f ca="1">'4.Unit investment and opex'!S162</f>
        <v>11253</v>
      </c>
      <c r="H53" s="261">
        <f ca="1">'4.Unit investment and opex'!T162</f>
        <v>11511.819</v>
      </c>
      <c r="I53" s="261">
        <f ca="1">'4.Unit investment and opex'!U162</f>
        <v>11776.590836999998</v>
      </c>
      <c r="J53" s="261">
        <f ca="1">'4.Unit investment and opex'!V162</f>
        <v>12047.452426250995</v>
      </c>
      <c r="K53" s="261">
        <f ca="1">'4.Unit investment and opex'!W162</f>
        <v>12324.543832054766</v>
      </c>
      <c r="L53" s="333">
        <f ca="1">IF('B. Dashboard'!$D$39="Base case",'B. Dashboard'!$F$19,'B. Dashboard'!$G$19)*IF('D. Graphs'!$C$74=6,1+'D. Graphs'!$D$70,1)</f>
        <v>7.5999999999999998E-2</v>
      </c>
      <c r="M53" s="126">
        <f ca="1">'4.Unit investment and opex'!I104</f>
        <v>2.3E-2</v>
      </c>
      <c r="N53" s="122">
        <f ca="1">'4.Unit investment and opex'!H104</f>
        <v>20</v>
      </c>
      <c r="O53" s="324">
        <f ca="1">IF('B. Dashboard'!$D$39="Base case",'B. Dashboard'!$F$27,'B. Dashboard'!$G$27)*IF('D. Graphs'!$C$74=10,1+'D. Graphs'!$D$70,1)</f>
        <v>0.05</v>
      </c>
      <c r="P53" s="125">
        <f ca="1">Q53-L53</f>
        <v>6.388529252128447E-3</v>
      </c>
      <c r="Q53" s="125">
        <f ca="1">IF(N53=0,0,(1-O53/((1+L53)^N53))*(L53-M53)/(1-((1+M53)/(1+L53))^N53))</f>
        <v>8.2388529252128445E-2</v>
      </c>
      <c r="R53" s="123">
        <f t="shared" ref="R53:R66" ca="1" si="18">F53*$Q53</f>
        <v>906.27382177341292</v>
      </c>
      <c r="S53" s="123">
        <f t="shared" ref="S53:S66" ca="1" si="19">G53*$Q53</f>
        <v>927.11811967420135</v>
      </c>
      <c r="T53" s="123">
        <f t="shared" ref="T53:T66" ca="1" si="20">H53*$Q53</f>
        <v>948.44183642670794</v>
      </c>
      <c r="U53" s="123">
        <f t="shared" ref="U53:U66" ca="1" si="21">I53*$Q53</f>
        <v>970.25599866452217</v>
      </c>
      <c r="V53" s="123">
        <f t="shared" ref="V53:V66" ca="1" si="22">J53*$Q53</f>
        <v>992.57188663380589</v>
      </c>
      <c r="W53" s="123">
        <f t="shared" ref="W53:W66" ca="1" si="23">K53*$Q53</f>
        <v>1015.4010400263833</v>
      </c>
      <c r="X53" s="122">
        <f ca="1">'4.Unit investment and opex'!X162</f>
        <v>1000</v>
      </c>
      <c r="Y53" s="122">
        <f ca="1">'4.Unit investment and opex'!Y162</f>
        <v>1022.9999999999999</v>
      </c>
      <c r="Z53" s="122">
        <f ca="1">'4.Unit investment and opex'!Z162</f>
        <v>1046.5289999999998</v>
      </c>
      <c r="AA53" s="122">
        <f ca="1">'4.Unit investment and opex'!AA162</f>
        <v>1070.5991669999996</v>
      </c>
      <c r="AB53" s="122">
        <f ca="1">'4.Unit investment and opex'!AB162</f>
        <v>1095.2229478409995</v>
      </c>
      <c r="AC53" s="122">
        <f ca="1">'4.Unit investment and opex'!AC162</f>
        <v>1120.4130756413424</v>
      </c>
      <c r="AD53" s="123">
        <f t="shared" ref="AD53:AD66" ca="1" si="24">R53+X53</f>
        <v>1906.2738217734129</v>
      </c>
      <c r="AE53" s="123">
        <f t="shared" ref="AE53:AE66" ca="1" si="25">S53+Y53</f>
        <v>1950.1181196742014</v>
      </c>
      <c r="AF53" s="123">
        <f t="shared" ref="AF53:AF66" ca="1" si="26">T53+Z53</f>
        <v>1994.9708364267076</v>
      </c>
      <c r="AG53" s="123">
        <f t="shared" ref="AG53:AG66" ca="1" si="27">U53+AA53</f>
        <v>2040.8551656645218</v>
      </c>
      <c r="AH53" s="123">
        <f t="shared" ref="AH53:AH66" ca="1" si="28">V53+AB53</f>
        <v>2087.7948344748056</v>
      </c>
      <c r="AI53" s="123">
        <f t="shared" ref="AI53:AI66" ca="1" si="29">W53+AC53</f>
        <v>2135.8141156677257</v>
      </c>
      <c r="AQ53" s="1"/>
      <c r="AT53" s="50"/>
    </row>
    <row r="54" spans="3:46">
      <c r="C54" s="260" t="str">
        <f ca="1">'C. Masterfiles'!C67</f>
        <v>TE02</v>
      </c>
      <c r="D54" s="262" t="str">
        <f ca="1">'C. Masterfiles'!D67</f>
        <v>Trench - suburban</v>
      </c>
      <c r="E54" s="263"/>
      <c r="F54" s="261">
        <f ca="1">'4.Unit investment and opex'!R163</f>
        <v>11000</v>
      </c>
      <c r="G54" s="261">
        <f ca="1">'4.Unit investment and opex'!S163</f>
        <v>11253</v>
      </c>
      <c r="H54" s="261">
        <f ca="1">'4.Unit investment and opex'!T163</f>
        <v>11511.819</v>
      </c>
      <c r="I54" s="261">
        <f ca="1">'4.Unit investment and opex'!U163</f>
        <v>11776.590836999998</v>
      </c>
      <c r="J54" s="261">
        <f ca="1">'4.Unit investment and opex'!V163</f>
        <v>12047.452426250995</v>
      </c>
      <c r="K54" s="261">
        <f ca="1">'4.Unit investment and opex'!W163</f>
        <v>12324.543832054766</v>
      </c>
      <c r="L54" s="333">
        <f ca="1">IF('B. Dashboard'!$D$39="Base case",'B. Dashboard'!$F$19,'B. Dashboard'!$G$19)*IF('D. Graphs'!$C$74=6,1+'D. Graphs'!$D$70,1)</f>
        <v>7.5999999999999998E-2</v>
      </c>
      <c r="M54" s="126">
        <f ca="1">'4.Unit investment and opex'!I105</f>
        <v>2.3E-2</v>
      </c>
      <c r="N54" s="122">
        <f ca="1">'4.Unit investment and opex'!H105</f>
        <v>20</v>
      </c>
      <c r="O54" s="324">
        <f ca="1">IF('B. Dashboard'!$D$39="Base case",'B. Dashboard'!$F$27,'B. Dashboard'!$G$27)*IF('D. Graphs'!$C$74=10,1+'D. Graphs'!$D$70,1)</f>
        <v>0.05</v>
      </c>
      <c r="P54" s="125">
        <f t="shared" ref="P54:P66" ca="1" si="30">Q54-L54</f>
        <v>6.388529252128447E-3</v>
      </c>
      <c r="Q54" s="125">
        <f t="shared" ref="Q54:Q66" ca="1" si="31">IF(N54=0,0,(1-O54/((1+L54)^N54))*(L54-M54)/(1-((1+M54)/(1+L54))^N54))</f>
        <v>8.2388529252128445E-2</v>
      </c>
      <c r="R54" s="123">
        <f t="shared" ca="1" si="18"/>
        <v>906.27382177341292</v>
      </c>
      <c r="S54" s="123">
        <f t="shared" ca="1" si="19"/>
        <v>927.11811967420135</v>
      </c>
      <c r="T54" s="123">
        <f t="shared" ca="1" si="20"/>
        <v>948.44183642670794</v>
      </c>
      <c r="U54" s="123">
        <f t="shared" ca="1" si="21"/>
        <v>970.25599866452217</v>
      </c>
      <c r="V54" s="123">
        <f t="shared" ca="1" si="22"/>
        <v>992.57188663380589</v>
      </c>
      <c r="W54" s="123">
        <f t="shared" ca="1" si="23"/>
        <v>1015.4010400263833</v>
      </c>
      <c r="X54" s="122">
        <f ca="1">'4.Unit investment and opex'!X163</f>
        <v>1000</v>
      </c>
      <c r="Y54" s="122">
        <f ca="1">'4.Unit investment and opex'!Y163</f>
        <v>1022.9999999999999</v>
      </c>
      <c r="Z54" s="122">
        <f ca="1">'4.Unit investment and opex'!Z163</f>
        <v>1046.5289999999998</v>
      </c>
      <c r="AA54" s="122">
        <f ca="1">'4.Unit investment and opex'!AA163</f>
        <v>1070.5991669999996</v>
      </c>
      <c r="AB54" s="122">
        <f ca="1">'4.Unit investment and opex'!AB163</f>
        <v>1095.2229478409995</v>
      </c>
      <c r="AC54" s="122">
        <f ca="1">'4.Unit investment and opex'!AC163</f>
        <v>1120.4130756413424</v>
      </c>
      <c r="AD54" s="123">
        <f t="shared" ca="1" si="24"/>
        <v>1906.2738217734129</v>
      </c>
      <c r="AE54" s="123">
        <f t="shared" ca="1" si="25"/>
        <v>1950.1181196742014</v>
      </c>
      <c r="AF54" s="123">
        <f t="shared" ca="1" si="26"/>
        <v>1994.9708364267076</v>
      </c>
      <c r="AG54" s="123">
        <f t="shared" ca="1" si="27"/>
        <v>2040.8551656645218</v>
      </c>
      <c r="AH54" s="123">
        <f t="shared" ca="1" si="28"/>
        <v>2087.7948344748056</v>
      </c>
      <c r="AI54" s="123">
        <f t="shared" ca="1" si="29"/>
        <v>2135.8141156677257</v>
      </c>
      <c r="AQ54" s="1"/>
      <c r="AT54" s="50"/>
    </row>
    <row r="55" spans="3:46">
      <c r="C55" s="260" t="str">
        <f ca="1">'C. Masterfiles'!C68</f>
        <v>TE03</v>
      </c>
      <c r="D55" s="262" t="str">
        <f ca="1">'C. Masterfiles'!D68</f>
        <v>Trench - rural</v>
      </c>
      <c r="E55" s="263"/>
      <c r="F55" s="261">
        <f ca="1">'4.Unit investment and opex'!R164</f>
        <v>11000</v>
      </c>
      <c r="G55" s="261">
        <f ca="1">'4.Unit investment and opex'!S164</f>
        <v>11253</v>
      </c>
      <c r="H55" s="261">
        <f ca="1">'4.Unit investment and opex'!T164</f>
        <v>11511.819</v>
      </c>
      <c r="I55" s="261">
        <f ca="1">'4.Unit investment and opex'!U164</f>
        <v>11776.590836999998</v>
      </c>
      <c r="J55" s="261">
        <f ca="1">'4.Unit investment and opex'!V164</f>
        <v>12047.452426250995</v>
      </c>
      <c r="K55" s="261">
        <f ca="1">'4.Unit investment and opex'!W164</f>
        <v>12324.543832054766</v>
      </c>
      <c r="L55" s="333">
        <f ca="1">IF('B. Dashboard'!$D$39="Base case",'B. Dashboard'!$F$19,'B. Dashboard'!$G$19)*IF('D. Graphs'!$C$74=6,1+'D. Graphs'!$D$70,1)</f>
        <v>7.5999999999999998E-2</v>
      </c>
      <c r="M55" s="126">
        <f ca="1">'4.Unit investment and opex'!I106</f>
        <v>2.3E-2</v>
      </c>
      <c r="N55" s="122">
        <f ca="1">'4.Unit investment and opex'!H106</f>
        <v>20</v>
      </c>
      <c r="O55" s="324">
        <f ca="1">IF('B. Dashboard'!$D$39="Base case",'B. Dashboard'!$F$27,'B. Dashboard'!$G$27)*IF('D. Graphs'!$C$74=10,1+'D. Graphs'!$D$70,1)</f>
        <v>0.05</v>
      </c>
      <c r="P55" s="125">
        <f t="shared" ca="1" si="30"/>
        <v>6.388529252128447E-3</v>
      </c>
      <c r="Q55" s="125">
        <f t="shared" ca="1" si="31"/>
        <v>8.2388529252128445E-2</v>
      </c>
      <c r="R55" s="123">
        <f t="shared" ca="1" si="18"/>
        <v>906.27382177341292</v>
      </c>
      <c r="S55" s="123">
        <f t="shared" ca="1" si="19"/>
        <v>927.11811967420135</v>
      </c>
      <c r="T55" s="123">
        <f t="shared" ca="1" si="20"/>
        <v>948.44183642670794</v>
      </c>
      <c r="U55" s="123">
        <f t="shared" ca="1" si="21"/>
        <v>970.25599866452217</v>
      </c>
      <c r="V55" s="123">
        <f t="shared" ca="1" si="22"/>
        <v>992.57188663380589</v>
      </c>
      <c r="W55" s="123">
        <f t="shared" ca="1" si="23"/>
        <v>1015.4010400263833</v>
      </c>
      <c r="X55" s="122">
        <f ca="1">'4.Unit investment and opex'!X164</f>
        <v>1000</v>
      </c>
      <c r="Y55" s="122">
        <f ca="1">'4.Unit investment and opex'!Y164</f>
        <v>1022.9999999999999</v>
      </c>
      <c r="Z55" s="122">
        <f ca="1">'4.Unit investment and opex'!Z164</f>
        <v>1046.5289999999998</v>
      </c>
      <c r="AA55" s="122">
        <f ca="1">'4.Unit investment and opex'!AA164</f>
        <v>1070.5991669999996</v>
      </c>
      <c r="AB55" s="122">
        <f ca="1">'4.Unit investment and opex'!AB164</f>
        <v>1095.2229478409995</v>
      </c>
      <c r="AC55" s="122">
        <f ca="1">'4.Unit investment and opex'!AC164</f>
        <v>1120.4130756413424</v>
      </c>
      <c r="AD55" s="123">
        <f t="shared" ca="1" si="24"/>
        <v>1906.2738217734129</v>
      </c>
      <c r="AE55" s="123">
        <f t="shared" ca="1" si="25"/>
        <v>1950.1181196742014</v>
      </c>
      <c r="AF55" s="123">
        <f t="shared" ca="1" si="26"/>
        <v>1994.9708364267076</v>
      </c>
      <c r="AG55" s="123">
        <f t="shared" ca="1" si="27"/>
        <v>2040.8551656645218</v>
      </c>
      <c r="AH55" s="123">
        <f t="shared" ca="1" si="28"/>
        <v>2087.7948344748056</v>
      </c>
      <c r="AI55" s="123">
        <f t="shared" ca="1" si="29"/>
        <v>2135.8141156677257</v>
      </c>
      <c r="AQ55" s="1"/>
      <c r="AT55" s="50"/>
    </row>
    <row r="56" spans="3:46">
      <c r="C56" s="260" t="str">
        <f ca="1">'C. Masterfiles'!C69</f>
        <v>TE04</v>
      </c>
      <c r="D56" s="262" t="str">
        <f ca="1">'C. Masterfiles'!D69</f>
        <v>Duct</v>
      </c>
      <c r="E56" s="263"/>
      <c r="F56" s="261">
        <f ca="1">'4.Unit investment and opex'!R165</f>
        <v>5500</v>
      </c>
      <c r="G56" s="261">
        <f ca="1">'4.Unit investment and opex'!S165</f>
        <v>5611.5</v>
      </c>
      <c r="H56" s="261">
        <f ca="1">'4.Unit investment and opex'!T165</f>
        <v>5725.2645000000002</v>
      </c>
      <c r="I56" s="261">
        <f ca="1">'4.Unit investment and opex'!U165</f>
        <v>5841.3395835000001</v>
      </c>
      <c r="J56" s="261">
        <f ca="1">'4.Unit investment and opex'!V165</f>
        <v>5959.7722739204992</v>
      </c>
      <c r="K56" s="261">
        <f ca="1">'4.Unit investment and opex'!W165</f>
        <v>6080.6105538206702</v>
      </c>
      <c r="L56" s="333">
        <f ca="1">IF('B. Dashboard'!$D$39="Base case",'B. Dashboard'!$F$19,'B. Dashboard'!$G$19)*IF('D. Graphs'!$C$74=6,1+'D. Graphs'!$D$70,1)</f>
        <v>7.5999999999999998E-2</v>
      </c>
      <c r="M56" s="126">
        <f ca="1">'4.Unit investment and opex'!I107</f>
        <v>0.02</v>
      </c>
      <c r="N56" s="122">
        <f ca="1">'4.Unit investment and opex'!H107</f>
        <v>20</v>
      </c>
      <c r="O56" s="324">
        <f ca="1">IF('B. Dashboard'!$D$39="Base case",'B. Dashboard'!$F$27,'B. Dashboard'!$G$27)*IF('D. Graphs'!$C$74=10,1+'D. Graphs'!$D$70,1)</f>
        <v>0.05</v>
      </c>
      <c r="P56" s="125">
        <f t="shared" ca="1" si="30"/>
        <v>8.2981562715245399E-3</v>
      </c>
      <c r="Q56" s="125">
        <f t="shared" ca="1" si="31"/>
        <v>8.4298156271524538E-2</v>
      </c>
      <c r="R56" s="123">
        <f t="shared" ca="1" si="18"/>
        <v>463.63985949338496</v>
      </c>
      <c r="S56" s="123">
        <f t="shared" ca="1" si="19"/>
        <v>473.03910391765993</v>
      </c>
      <c r="T56" s="123">
        <f t="shared" ca="1" si="20"/>
        <v>482.62924151681182</v>
      </c>
      <c r="U56" s="123">
        <f t="shared" ca="1" si="21"/>
        <v>492.41415704492505</v>
      </c>
      <c r="V56" s="123">
        <f t="shared" ca="1" si="22"/>
        <v>502.39781448964936</v>
      </c>
      <c r="W56" s="123">
        <f t="shared" ca="1" si="23"/>
        <v>512.58425869225618</v>
      </c>
      <c r="X56" s="122">
        <f ca="1">'4.Unit investment and opex'!X165</f>
        <v>500</v>
      </c>
      <c r="Y56" s="122">
        <f ca="1">'4.Unit investment and opex'!Y165</f>
        <v>511.49999999999994</v>
      </c>
      <c r="Z56" s="122">
        <f ca="1">'4.Unit investment and opex'!Z165</f>
        <v>523.26449999999988</v>
      </c>
      <c r="AA56" s="122">
        <f ca="1">'4.Unit investment and opex'!AA165</f>
        <v>535.29958349999981</v>
      </c>
      <c r="AB56" s="122">
        <f ca="1">'4.Unit investment and opex'!AB165</f>
        <v>547.61147392049975</v>
      </c>
      <c r="AC56" s="122">
        <f ca="1">'4.Unit investment and opex'!AC165</f>
        <v>560.2065378206712</v>
      </c>
      <c r="AD56" s="123">
        <f t="shared" ca="1" si="24"/>
        <v>963.63985949338496</v>
      </c>
      <c r="AE56" s="123">
        <f t="shared" ca="1" si="25"/>
        <v>984.53910391765987</v>
      </c>
      <c r="AF56" s="123">
        <f t="shared" ca="1" si="26"/>
        <v>1005.8937415168117</v>
      </c>
      <c r="AG56" s="123">
        <f t="shared" ca="1" si="27"/>
        <v>1027.7137405449248</v>
      </c>
      <c r="AH56" s="123">
        <f t="shared" ca="1" si="28"/>
        <v>1050.0092884101491</v>
      </c>
      <c r="AI56" s="123">
        <f t="shared" ca="1" si="29"/>
        <v>1072.7907965129275</v>
      </c>
      <c r="AQ56" s="1"/>
      <c r="AT56" s="50"/>
    </row>
    <row r="57" spans="3:46">
      <c r="C57" s="260" t="str">
        <f ca="1">'C. Masterfiles'!C70</f>
        <v>TE05</v>
      </c>
      <c r="D57" s="262" t="str">
        <f ca="1">'C. Masterfiles'!D70</f>
        <v>Cable - 12 fibre</v>
      </c>
      <c r="E57" s="263"/>
      <c r="F57" s="261">
        <f ca="1">'4.Unit investment and opex'!R166</f>
        <v>550</v>
      </c>
      <c r="G57" s="261">
        <f ca="1">'4.Unit investment and opex'!S166</f>
        <v>561.15</v>
      </c>
      <c r="H57" s="261">
        <f ca="1">'4.Unit investment and opex'!T166</f>
        <v>572.52645000000007</v>
      </c>
      <c r="I57" s="261">
        <f ca="1">'4.Unit investment and opex'!U166</f>
        <v>584.13395835000006</v>
      </c>
      <c r="J57" s="261">
        <f ca="1">'4.Unit investment and opex'!V166</f>
        <v>595.97722739205005</v>
      </c>
      <c r="K57" s="261">
        <f ca="1">'4.Unit investment and opex'!W166</f>
        <v>608.06105538206714</v>
      </c>
      <c r="L57" s="333">
        <f ca="1">IF('B. Dashboard'!$D$39="Base case",'B. Dashboard'!$F$19,'B. Dashboard'!$G$19)*IF('D. Graphs'!$C$74=6,1+'D. Graphs'!$D$70,1)</f>
        <v>7.5999999999999998E-2</v>
      </c>
      <c r="M57" s="126">
        <f ca="1">'4.Unit investment and opex'!I108</f>
        <v>0.02</v>
      </c>
      <c r="N57" s="122">
        <f ca="1">'4.Unit investment and opex'!H108</f>
        <v>20</v>
      </c>
      <c r="O57" s="324">
        <f ca="1">IF('B. Dashboard'!$D$39="Base case",'B. Dashboard'!$F$27,'B. Dashboard'!$G$27)*IF('D. Graphs'!$C$74=10,1+'D. Graphs'!$D$70,1)</f>
        <v>0.05</v>
      </c>
      <c r="P57" s="125">
        <f t="shared" ca="1" si="30"/>
        <v>8.2981562715245399E-3</v>
      </c>
      <c r="Q57" s="125">
        <f t="shared" ca="1" si="31"/>
        <v>8.4298156271524538E-2</v>
      </c>
      <c r="R57" s="123">
        <f t="shared" ca="1" si="18"/>
        <v>46.363985949338499</v>
      </c>
      <c r="S57" s="123">
        <f t="shared" ca="1" si="19"/>
        <v>47.303910391765996</v>
      </c>
      <c r="T57" s="123">
        <f t="shared" ca="1" si="20"/>
        <v>48.262924151681183</v>
      </c>
      <c r="U57" s="123">
        <f t="shared" ca="1" si="21"/>
        <v>49.24141570449251</v>
      </c>
      <c r="V57" s="123">
        <f t="shared" ca="1" si="22"/>
        <v>50.239781448964948</v>
      </c>
      <c r="W57" s="123">
        <f t="shared" ca="1" si="23"/>
        <v>51.258425869225633</v>
      </c>
      <c r="X57" s="122">
        <f ca="1">'4.Unit investment and opex'!X166</f>
        <v>50</v>
      </c>
      <c r="Y57" s="122">
        <f ca="1">'4.Unit investment and opex'!Y166</f>
        <v>51.15</v>
      </c>
      <c r="Z57" s="122">
        <f ca="1">'4.Unit investment and opex'!Z166</f>
        <v>52.326449999999994</v>
      </c>
      <c r="AA57" s="122">
        <f ca="1">'4.Unit investment and opex'!AA166</f>
        <v>53.529958349999987</v>
      </c>
      <c r="AB57" s="122">
        <f ca="1">'4.Unit investment and opex'!AB166</f>
        <v>54.761147392049985</v>
      </c>
      <c r="AC57" s="122">
        <f ca="1">'4.Unit investment and opex'!AC166</f>
        <v>56.020653782067129</v>
      </c>
      <c r="AD57" s="123">
        <f t="shared" ca="1" si="24"/>
        <v>96.363985949338499</v>
      </c>
      <c r="AE57" s="123">
        <f t="shared" ca="1" si="25"/>
        <v>98.453910391765987</v>
      </c>
      <c r="AF57" s="123">
        <f t="shared" ca="1" si="26"/>
        <v>100.58937415168117</v>
      </c>
      <c r="AG57" s="123">
        <f t="shared" ca="1" si="27"/>
        <v>102.7713740544925</v>
      </c>
      <c r="AH57" s="123">
        <f t="shared" ca="1" si="28"/>
        <v>105.00092884101494</v>
      </c>
      <c r="AI57" s="123">
        <f t="shared" ca="1" si="29"/>
        <v>107.27907965129276</v>
      </c>
      <c r="AQ57" s="1"/>
      <c r="AT57" s="50"/>
    </row>
    <row r="58" spans="3:46">
      <c r="C58" s="260" t="str">
        <f ca="1">'C. Masterfiles'!C71</f>
        <v>TE06</v>
      </c>
      <c r="D58" s="262" t="str">
        <f ca="1">'C. Masterfiles'!D71</f>
        <v>Cable - 24 fibre</v>
      </c>
      <c r="E58" s="263"/>
      <c r="F58" s="261">
        <f ca="1">'4.Unit investment and opex'!R167</f>
        <v>825</v>
      </c>
      <c r="G58" s="261">
        <f ca="1">'4.Unit investment and opex'!S167</f>
        <v>841.72500000000002</v>
      </c>
      <c r="H58" s="261">
        <f ca="1">'4.Unit investment and opex'!T167</f>
        <v>858.7896750000001</v>
      </c>
      <c r="I58" s="261">
        <f ca="1">'4.Unit investment and opex'!U167</f>
        <v>876.20093752500009</v>
      </c>
      <c r="J58" s="261">
        <f ca="1">'4.Unit investment and opex'!V167</f>
        <v>893.96584108807508</v>
      </c>
      <c r="K58" s="261">
        <f ca="1">'4.Unit investment and opex'!W167</f>
        <v>912.09158307310076</v>
      </c>
      <c r="L58" s="333">
        <f ca="1">IF('B. Dashboard'!$D$39="Base case",'B. Dashboard'!$F$19,'B. Dashboard'!$G$19)*IF('D. Graphs'!$C$74=6,1+'D. Graphs'!$D$70,1)</f>
        <v>7.5999999999999998E-2</v>
      </c>
      <c r="M58" s="126">
        <f ca="1">'4.Unit investment and opex'!I109</f>
        <v>0.02</v>
      </c>
      <c r="N58" s="122">
        <f ca="1">'4.Unit investment and opex'!H109</f>
        <v>20</v>
      </c>
      <c r="O58" s="324">
        <f ca="1">IF('B. Dashboard'!$D$39="Base case",'B. Dashboard'!$F$27,'B. Dashboard'!$G$27)*IF('D. Graphs'!$C$74=10,1+'D. Graphs'!$D$70,1)</f>
        <v>0.05</v>
      </c>
      <c r="P58" s="125">
        <f t="shared" ca="1" si="30"/>
        <v>8.2981562715245399E-3</v>
      </c>
      <c r="Q58" s="125">
        <f t="shared" ca="1" si="31"/>
        <v>8.4298156271524538E-2</v>
      </c>
      <c r="R58" s="123">
        <f t="shared" ca="1" si="18"/>
        <v>69.545978924007741</v>
      </c>
      <c r="S58" s="123">
        <f t="shared" ca="1" si="19"/>
        <v>70.955865587649001</v>
      </c>
      <c r="T58" s="123">
        <f t="shared" ca="1" si="20"/>
        <v>72.394386227521778</v>
      </c>
      <c r="U58" s="123">
        <f t="shared" ca="1" si="21"/>
        <v>73.862123556738766</v>
      </c>
      <c r="V58" s="123">
        <f t="shared" ca="1" si="22"/>
        <v>75.359672173447422</v>
      </c>
      <c r="W58" s="123">
        <f t="shared" ca="1" si="23"/>
        <v>76.887638803838456</v>
      </c>
      <c r="X58" s="122">
        <f ca="1">'4.Unit investment and opex'!X167</f>
        <v>75</v>
      </c>
      <c r="Y58" s="122">
        <f ca="1">'4.Unit investment and opex'!Y167</f>
        <v>76.724999999999994</v>
      </c>
      <c r="Z58" s="122">
        <f ca="1">'4.Unit investment and opex'!Z167</f>
        <v>78.489674999999991</v>
      </c>
      <c r="AA58" s="122">
        <f ca="1">'4.Unit investment and opex'!AA167</f>
        <v>80.29493752499998</v>
      </c>
      <c r="AB58" s="122">
        <f ca="1">'4.Unit investment and opex'!AB167</f>
        <v>82.141721088074974</v>
      </c>
      <c r="AC58" s="122">
        <f ca="1">'4.Unit investment and opex'!AC167</f>
        <v>84.030980673100686</v>
      </c>
      <c r="AD58" s="123">
        <f t="shared" ca="1" si="24"/>
        <v>144.54597892400773</v>
      </c>
      <c r="AE58" s="123">
        <f t="shared" ca="1" si="25"/>
        <v>147.68086558764901</v>
      </c>
      <c r="AF58" s="123">
        <f t="shared" ca="1" si="26"/>
        <v>150.88406122752178</v>
      </c>
      <c r="AG58" s="123">
        <f t="shared" ca="1" si="27"/>
        <v>154.15706108173873</v>
      </c>
      <c r="AH58" s="123">
        <f t="shared" ca="1" si="28"/>
        <v>157.5013932615224</v>
      </c>
      <c r="AI58" s="123">
        <f t="shared" ca="1" si="29"/>
        <v>160.91861947693914</v>
      </c>
      <c r="AQ58" s="1"/>
      <c r="AT58" s="50"/>
    </row>
    <row r="59" spans="3:46">
      <c r="C59" s="260" t="str">
        <f ca="1">'C. Masterfiles'!C72</f>
        <v>TE07</v>
      </c>
      <c r="D59" s="262" t="str">
        <f ca="1">'C. Masterfiles'!D72</f>
        <v>Cable -  48 fibre</v>
      </c>
      <c r="E59" s="263"/>
      <c r="F59" s="261">
        <f ca="1">'4.Unit investment and opex'!R168</f>
        <v>1100</v>
      </c>
      <c r="G59" s="261">
        <f ca="1">'4.Unit investment and opex'!S168</f>
        <v>1122.3</v>
      </c>
      <c r="H59" s="261">
        <f ca="1">'4.Unit investment and opex'!T168</f>
        <v>1145.0529000000001</v>
      </c>
      <c r="I59" s="261">
        <f ca="1">'4.Unit investment and opex'!U168</f>
        <v>1168.2679167000001</v>
      </c>
      <c r="J59" s="261">
        <f ca="1">'4.Unit investment and opex'!V168</f>
        <v>1191.9544547841001</v>
      </c>
      <c r="K59" s="261">
        <f ca="1">'4.Unit investment and opex'!W168</f>
        <v>1216.1221107641343</v>
      </c>
      <c r="L59" s="333">
        <f ca="1">IF('B. Dashboard'!$D$39="Base case",'B. Dashboard'!$F$19,'B. Dashboard'!$G$19)*IF('D. Graphs'!$C$74=6,1+'D. Graphs'!$D$70,1)</f>
        <v>7.5999999999999998E-2</v>
      </c>
      <c r="M59" s="126">
        <f ca="1">'4.Unit investment and opex'!I110</f>
        <v>0.02</v>
      </c>
      <c r="N59" s="122">
        <f ca="1">'4.Unit investment and opex'!H110</f>
        <v>20</v>
      </c>
      <c r="O59" s="324">
        <f ca="1">IF('B. Dashboard'!$D$39="Base case",'B. Dashboard'!$F$27,'B. Dashboard'!$G$27)*IF('D. Graphs'!$C$74=10,1+'D. Graphs'!$D$70,1)</f>
        <v>0.05</v>
      </c>
      <c r="P59" s="125">
        <f t="shared" ca="1" si="30"/>
        <v>8.2981562715245399E-3</v>
      </c>
      <c r="Q59" s="125">
        <f t="shared" ca="1" si="31"/>
        <v>8.4298156271524538E-2</v>
      </c>
      <c r="R59" s="123">
        <f t="shared" ca="1" si="18"/>
        <v>92.727971898676998</v>
      </c>
      <c r="S59" s="123">
        <f t="shared" ca="1" si="19"/>
        <v>94.607820783531992</v>
      </c>
      <c r="T59" s="123">
        <f t="shared" ca="1" si="20"/>
        <v>96.525848303362366</v>
      </c>
      <c r="U59" s="123">
        <f t="shared" ca="1" si="21"/>
        <v>98.482831408985021</v>
      </c>
      <c r="V59" s="123">
        <f t="shared" ca="1" si="22"/>
        <v>100.4795628979299</v>
      </c>
      <c r="W59" s="123">
        <f t="shared" ca="1" si="23"/>
        <v>102.51685173845127</v>
      </c>
      <c r="X59" s="122">
        <f ca="1">'4.Unit investment and opex'!X168</f>
        <v>100</v>
      </c>
      <c r="Y59" s="122">
        <f ca="1">'4.Unit investment and opex'!Y168</f>
        <v>102.3</v>
      </c>
      <c r="Z59" s="122">
        <f ca="1">'4.Unit investment and opex'!Z168</f>
        <v>104.65289999999999</v>
      </c>
      <c r="AA59" s="122">
        <f ca="1">'4.Unit investment and opex'!AA168</f>
        <v>107.05991669999997</v>
      </c>
      <c r="AB59" s="122">
        <f ca="1">'4.Unit investment and opex'!AB168</f>
        <v>109.52229478409997</v>
      </c>
      <c r="AC59" s="122">
        <f ca="1">'4.Unit investment and opex'!AC168</f>
        <v>112.04130756413426</v>
      </c>
      <c r="AD59" s="123">
        <f t="shared" ca="1" si="24"/>
        <v>192.727971898677</v>
      </c>
      <c r="AE59" s="123">
        <f t="shared" ca="1" si="25"/>
        <v>196.90782078353197</v>
      </c>
      <c r="AF59" s="123">
        <f t="shared" ca="1" si="26"/>
        <v>201.17874830336234</v>
      </c>
      <c r="AG59" s="123">
        <f t="shared" ca="1" si="27"/>
        <v>205.54274810898499</v>
      </c>
      <c r="AH59" s="123">
        <f t="shared" ca="1" si="28"/>
        <v>210.00185768202988</v>
      </c>
      <c r="AI59" s="123">
        <f t="shared" ca="1" si="29"/>
        <v>214.55815930258552</v>
      </c>
      <c r="AQ59" s="1"/>
      <c r="AT59" s="50"/>
    </row>
    <row r="60" spans="3:46">
      <c r="C60" s="260" t="str">
        <f ca="1">'C. Masterfiles'!C73</f>
        <v>TE08</v>
      </c>
      <c r="D60" s="262" t="str">
        <f ca="1">'C. Masterfiles'!D73</f>
        <v>Cable - 64 fibre</v>
      </c>
      <c r="E60" s="263"/>
      <c r="F60" s="261">
        <f ca="1">'4.Unit investment and opex'!R169</f>
        <v>1375</v>
      </c>
      <c r="G60" s="261">
        <f ca="1">'4.Unit investment and opex'!S169</f>
        <v>1402.875</v>
      </c>
      <c r="H60" s="261">
        <f ca="1">'4.Unit investment and opex'!T169</f>
        <v>1431.3161250000001</v>
      </c>
      <c r="I60" s="261">
        <f ca="1">'4.Unit investment and opex'!U169</f>
        <v>1460.334895875</v>
      </c>
      <c r="J60" s="261">
        <f ca="1">'4.Unit investment and opex'!V169</f>
        <v>1489.9430684801248</v>
      </c>
      <c r="K60" s="261">
        <f ca="1">'4.Unit investment and opex'!W169</f>
        <v>1520.1526384551676</v>
      </c>
      <c r="L60" s="333">
        <f ca="1">IF('B. Dashboard'!$D$39="Base case",'B. Dashboard'!$F$19,'B. Dashboard'!$G$19)*IF('D. Graphs'!$C$74=6,1+'D. Graphs'!$D$70,1)</f>
        <v>7.5999999999999998E-2</v>
      </c>
      <c r="M60" s="126">
        <f ca="1">'4.Unit investment and opex'!I111</f>
        <v>0.02</v>
      </c>
      <c r="N60" s="122">
        <f ca="1">'4.Unit investment and opex'!H111</f>
        <v>20</v>
      </c>
      <c r="O60" s="324">
        <f ca="1">IF('B. Dashboard'!$D$39="Base case",'B. Dashboard'!$F$27,'B. Dashboard'!$G$27)*IF('D. Graphs'!$C$74=10,1+'D. Graphs'!$D$70,1)</f>
        <v>0.05</v>
      </c>
      <c r="P60" s="125">
        <f t="shared" ca="1" si="30"/>
        <v>8.2981562715245399E-3</v>
      </c>
      <c r="Q60" s="125">
        <f t="shared" ca="1" si="31"/>
        <v>8.4298156271524538E-2</v>
      </c>
      <c r="R60" s="123">
        <f t="shared" ca="1" si="18"/>
        <v>115.90996487334624</v>
      </c>
      <c r="S60" s="123">
        <f t="shared" ca="1" si="19"/>
        <v>118.25977597941498</v>
      </c>
      <c r="T60" s="123">
        <f t="shared" ca="1" si="20"/>
        <v>120.65731037920295</v>
      </c>
      <c r="U60" s="123">
        <f t="shared" ca="1" si="21"/>
        <v>123.10353926123126</v>
      </c>
      <c r="V60" s="123">
        <f t="shared" ca="1" si="22"/>
        <v>125.59945362241234</v>
      </c>
      <c r="W60" s="123">
        <f t="shared" ca="1" si="23"/>
        <v>128.14606467306405</v>
      </c>
      <c r="X60" s="122">
        <f ca="1">'4.Unit investment and opex'!X169</f>
        <v>125</v>
      </c>
      <c r="Y60" s="122">
        <f ca="1">'4.Unit investment and opex'!Y169</f>
        <v>127.87499999999999</v>
      </c>
      <c r="Z60" s="122">
        <f ca="1">'4.Unit investment and opex'!Z169</f>
        <v>130.81612499999997</v>
      </c>
      <c r="AA60" s="122">
        <f ca="1">'4.Unit investment and opex'!AA169</f>
        <v>133.82489587499995</v>
      </c>
      <c r="AB60" s="122">
        <f ca="1">'4.Unit investment and opex'!AB169</f>
        <v>136.90286848012494</v>
      </c>
      <c r="AC60" s="122">
        <f ca="1">'4.Unit investment and opex'!AC169</f>
        <v>140.0516344551678</v>
      </c>
      <c r="AD60" s="123">
        <f t="shared" ca="1" si="24"/>
        <v>240.90996487334624</v>
      </c>
      <c r="AE60" s="123">
        <f t="shared" ca="1" si="25"/>
        <v>246.13477597941497</v>
      </c>
      <c r="AF60" s="123">
        <f t="shared" ca="1" si="26"/>
        <v>251.47343537920293</v>
      </c>
      <c r="AG60" s="123">
        <f t="shared" ca="1" si="27"/>
        <v>256.9284351362312</v>
      </c>
      <c r="AH60" s="123">
        <f t="shared" ca="1" si="28"/>
        <v>262.50232210253728</v>
      </c>
      <c r="AI60" s="123">
        <f t="shared" ca="1" si="29"/>
        <v>268.19769912823187</v>
      </c>
      <c r="AQ60" s="1"/>
      <c r="AT60" s="50"/>
    </row>
    <row r="61" spans="3:46">
      <c r="C61" s="260" t="str">
        <f ca="1">'C. Masterfiles'!C74</f>
        <v>TE09</v>
      </c>
      <c r="D61" s="262" t="str">
        <f ca="1">'C. Masterfiles'!D74</f>
        <v>Cable - 96 fibre</v>
      </c>
      <c r="E61" s="263"/>
      <c r="F61" s="261">
        <f ca="1">'4.Unit investment and opex'!R170</f>
        <v>1650</v>
      </c>
      <c r="G61" s="261">
        <f ca="1">'4.Unit investment and opex'!S170</f>
        <v>1683.45</v>
      </c>
      <c r="H61" s="261">
        <f ca="1">'4.Unit investment and opex'!T170</f>
        <v>1717.5793500000002</v>
      </c>
      <c r="I61" s="261">
        <f ca="1">'4.Unit investment and opex'!U170</f>
        <v>1752.4018750500002</v>
      </c>
      <c r="J61" s="261">
        <f ca="1">'4.Unit investment and opex'!V170</f>
        <v>1787.9316821761502</v>
      </c>
      <c r="K61" s="261">
        <f ca="1">'4.Unit investment and opex'!W170</f>
        <v>1824.1831661462015</v>
      </c>
      <c r="L61" s="333">
        <f ca="1">IF('B. Dashboard'!$D$39="Base case",'B. Dashboard'!$F$19,'B. Dashboard'!$G$19)*IF('D. Graphs'!$C$74=6,1+'D. Graphs'!$D$70,1)</f>
        <v>7.5999999999999998E-2</v>
      </c>
      <c r="M61" s="126">
        <f ca="1">'4.Unit investment and opex'!I112</f>
        <v>0.02</v>
      </c>
      <c r="N61" s="122">
        <f ca="1">'4.Unit investment and opex'!H112</f>
        <v>20</v>
      </c>
      <c r="O61" s="324">
        <f ca="1">IF('B. Dashboard'!$D$39="Base case",'B. Dashboard'!$F$27,'B. Dashboard'!$G$27)*IF('D. Graphs'!$C$74=10,1+'D. Graphs'!$D$70,1)</f>
        <v>0.05</v>
      </c>
      <c r="P61" s="125">
        <f t="shared" ca="1" si="30"/>
        <v>8.2981562715245399E-3</v>
      </c>
      <c r="Q61" s="125">
        <f t="shared" ca="1" si="31"/>
        <v>8.4298156271524538E-2</v>
      </c>
      <c r="R61" s="123">
        <f t="shared" ca="1" si="18"/>
        <v>139.09195784801548</v>
      </c>
      <c r="S61" s="123">
        <f t="shared" ca="1" si="19"/>
        <v>141.911731175298</v>
      </c>
      <c r="T61" s="123">
        <f t="shared" ca="1" si="20"/>
        <v>144.78877245504356</v>
      </c>
      <c r="U61" s="123">
        <f t="shared" ca="1" si="21"/>
        <v>147.72424711347753</v>
      </c>
      <c r="V61" s="123">
        <f t="shared" ca="1" si="22"/>
        <v>150.71934434689484</v>
      </c>
      <c r="W61" s="123">
        <f t="shared" ca="1" si="23"/>
        <v>153.77527760767691</v>
      </c>
      <c r="X61" s="122">
        <f ca="1">'4.Unit investment and opex'!X170</f>
        <v>150</v>
      </c>
      <c r="Y61" s="122">
        <f ca="1">'4.Unit investment and opex'!Y170</f>
        <v>153.44999999999999</v>
      </c>
      <c r="Z61" s="122">
        <f ca="1">'4.Unit investment and opex'!Z170</f>
        <v>156.97934999999998</v>
      </c>
      <c r="AA61" s="122">
        <f ca="1">'4.Unit investment and opex'!AA170</f>
        <v>160.58987504999996</v>
      </c>
      <c r="AB61" s="122">
        <f ca="1">'4.Unit investment and opex'!AB170</f>
        <v>164.28344217614995</v>
      </c>
      <c r="AC61" s="122">
        <f ca="1">'4.Unit investment and opex'!AC170</f>
        <v>168.06196134620137</v>
      </c>
      <c r="AD61" s="123">
        <f t="shared" ca="1" si="24"/>
        <v>289.09195784801545</v>
      </c>
      <c r="AE61" s="123">
        <f t="shared" ca="1" si="25"/>
        <v>295.36173117529802</v>
      </c>
      <c r="AF61" s="123">
        <f t="shared" ca="1" si="26"/>
        <v>301.76812245504357</v>
      </c>
      <c r="AG61" s="123">
        <f t="shared" ca="1" si="27"/>
        <v>308.31412216347746</v>
      </c>
      <c r="AH61" s="123">
        <f t="shared" ca="1" si="28"/>
        <v>315.00278652304479</v>
      </c>
      <c r="AI61" s="123">
        <f t="shared" ca="1" si="29"/>
        <v>321.83723895387828</v>
      </c>
      <c r="AQ61" s="1"/>
      <c r="AT61" s="50"/>
    </row>
    <row r="62" spans="3:46">
      <c r="C62" s="260" t="str">
        <f ca="1">'C. Masterfiles'!C75</f>
        <v>TE10</v>
      </c>
      <c r="D62" s="262" t="str">
        <f ca="1">'C. Masterfiles'!D75</f>
        <v>Cable - 192 fibre</v>
      </c>
      <c r="E62" s="263"/>
      <c r="F62" s="261">
        <f ca="1">'4.Unit investment and opex'!R171</f>
        <v>1925</v>
      </c>
      <c r="G62" s="261">
        <f ca="1">'4.Unit investment and opex'!S171</f>
        <v>1964.0250000000001</v>
      </c>
      <c r="H62" s="261">
        <f ca="1">'4.Unit investment and opex'!T171</f>
        <v>2003.8425750000001</v>
      </c>
      <c r="I62" s="261">
        <f ca="1">'4.Unit investment and opex'!U171</f>
        <v>2044.4688542250001</v>
      </c>
      <c r="J62" s="261">
        <f ca="1">'4.Unit investment and opex'!V171</f>
        <v>2085.9202958721748</v>
      </c>
      <c r="K62" s="261">
        <f ca="1">'4.Unit investment and opex'!W171</f>
        <v>2128.213693837235</v>
      </c>
      <c r="L62" s="333">
        <f ca="1">IF('B. Dashboard'!$D$39="Base case",'B. Dashboard'!$F$19,'B. Dashboard'!$G$19)*IF('D. Graphs'!$C$74=6,1+'D. Graphs'!$D$70,1)</f>
        <v>7.5999999999999998E-2</v>
      </c>
      <c r="M62" s="126">
        <f ca="1">'4.Unit investment and opex'!I113</f>
        <v>0.02</v>
      </c>
      <c r="N62" s="122">
        <f ca="1">'4.Unit investment and opex'!H113</f>
        <v>20</v>
      </c>
      <c r="O62" s="324">
        <f ca="1">IF('B. Dashboard'!$D$39="Base case",'B. Dashboard'!$F$27,'B. Dashboard'!$G$27)*IF('D. Graphs'!$C$74=10,1+'D. Graphs'!$D$70,1)</f>
        <v>0.05</v>
      </c>
      <c r="P62" s="125">
        <f t="shared" ca="1" si="30"/>
        <v>8.2981562715245399E-3</v>
      </c>
      <c r="Q62" s="125">
        <f t="shared" ca="1" si="31"/>
        <v>8.4298156271524538E-2</v>
      </c>
      <c r="R62" s="123">
        <f t="shared" ca="1" si="18"/>
        <v>162.27395082268472</v>
      </c>
      <c r="S62" s="123">
        <f t="shared" ca="1" si="19"/>
        <v>165.56368637118098</v>
      </c>
      <c r="T62" s="123">
        <f t="shared" ca="1" si="20"/>
        <v>168.92023453088413</v>
      </c>
      <c r="U62" s="123">
        <f t="shared" ca="1" si="21"/>
        <v>172.34495496572379</v>
      </c>
      <c r="V62" s="123">
        <f t="shared" ca="1" si="22"/>
        <v>175.83923507137729</v>
      </c>
      <c r="W62" s="123">
        <f t="shared" ca="1" si="23"/>
        <v>179.40449054228972</v>
      </c>
      <c r="X62" s="122">
        <f ca="1">'4.Unit investment and opex'!X171</f>
        <v>175</v>
      </c>
      <c r="Y62" s="122">
        <f ca="1">'4.Unit investment and opex'!Y171</f>
        <v>179.02499999999998</v>
      </c>
      <c r="Z62" s="122">
        <f ca="1">'4.Unit investment and opex'!Z171</f>
        <v>183.14257499999997</v>
      </c>
      <c r="AA62" s="122">
        <f ca="1">'4.Unit investment and opex'!AA171</f>
        <v>187.35485422499994</v>
      </c>
      <c r="AB62" s="122">
        <f ca="1">'4.Unit investment and opex'!AB171</f>
        <v>191.66401587217493</v>
      </c>
      <c r="AC62" s="122">
        <f ca="1">'4.Unit investment and opex'!AC171</f>
        <v>196.07228823723494</v>
      </c>
      <c r="AD62" s="123">
        <f t="shared" ca="1" si="24"/>
        <v>337.2739508226847</v>
      </c>
      <c r="AE62" s="123">
        <f t="shared" ca="1" si="25"/>
        <v>344.58868637118098</v>
      </c>
      <c r="AF62" s="123">
        <f t="shared" ca="1" si="26"/>
        <v>352.06280953088412</v>
      </c>
      <c r="AG62" s="123">
        <f t="shared" ca="1" si="27"/>
        <v>359.69980919072373</v>
      </c>
      <c r="AH62" s="123">
        <f t="shared" ca="1" si="28"/>
        <v>367.50325094355219</v>
      </c>
      <c r="AI62" s="123">
        <f t="shared" ca="1" si="29"/>
        <v>375.47677877952469</v>
      </c>
      <c r="AQ62" s="1"/>
      <c r="AT62" s="50"/>
    </row>
    <row r="63" spans="3:46">
      <c r="C63" s="260" t="str">
        <f ca="1">'C. Masterfiles'!C76</f>
        <v>TE11</v>
      </c>
      <c r="D63" s="262" t="str">
        <f ca="1">'C. Masterfiles'!D76</f>
        <v>Fibre joint</v>
      </c>
      <c r="E63" s="263"/>
      <c r="F63" s="261">
        <f ca="1">'4.Unit investment and opex'!R172</f>
        <v>220</v>
      </c>
      <c r="G63" s="261">
        <f ca="1">'4.Unit investment and opex'!S172</f>
        <v>224.46</v>
      </c>
      <c r="H63" s="261">
        <f ca="1">'4.Unit investment and opex'!T172</f>
        <v>229.01058</v>
      </c>
      <c r="I63" s="261">
        <f ca="1">'4.Unit investment and opex'!U172</f>
        <v>233.65358334000001</v>
      </c>
      <c r="J63" s="261">
        <f ca="1">'4.Unit investment and opex'!V172</f>
        <v>238.39089095681999</v>
      </c>
      <c r="K63" s="261">
        <f ca="1">'4.Unit investment and opex'!W172</f>
        <v>243.22442215282686</v>
      </c>
      <c r="L63" s="333">
        <f ca="1">IF('B. Dashboard'!$D$39="Base case",'B. Dashboard'!$F$19,'B. Dashboard'!$G$19)*IF('D. Graphs'!$C$74=6,1+'D. Graphs'!$D$70,1)</f>
        <v>7.5999999999999998E-2</v>
      </c>
      <c r="M63" s="126">
        <f ca="1">'4.Unit investment and opex'!I114</f>
        <v>0.02</v>
      </c>
      <c r="N63" s="122">
        <f ca="1">'4.Unit investment and opex'!H114</f>
        <v>20</v>
      </c>
      <c r="O63" s="324">
        <f ca="1">IF('B. Dashboard'!$D$39="Base case",'B. Dashboard'!$F$27,'B. Dashboard'!$G$27)*IF('D. Graphs'!$C$74=10,1+'D. Graphs'!$D$70,1)</f>
        <v>0.05</v>
      </c>
      <c r="P63" s="125">
        <f t="shared" ca="1" si="30"/>
        <v>8.2981562715245399E-3</v>
      </c>
      <c r="Q63" s="125">
        <f t="shared" ca="1" si="31"/>
        <v>8.4298156271524538E-2</v>
      </c>
      <c r="R63" s="123">
        <f t="shared" ca="1" si="18"/>
        <v>18.545594379735398</v>
      </c>
      <c r="S63" s="123">
        <f t="shared" ca="1" si="19"/>
        <v>18.921564156706399</v>
      </c>
      <c r="T63" s="123">
        <f t="shared" ca="1" si="20"/>
        <v>19.305169660672473</v>
      </c>
      <c r="U63" s="123">
        <f t="shared" ca="1" si="21"/>
        <v>19.696566281797004</v>
      </c>
      <c r="V63" s="123">
        <f t="shared" ca="1" si="22"/>
        <v>20.095912579585978</v>
      </c>
      <c r="W63" s="123">
        <f t="shared" ca="1" si="23"/>
        <v>20.503370347690254</v>
      </c>
      <c r="X63" s="122">
        <f ca="1">'4.Unit investment and opex'!X172</f>
        <v>20</v>
      </c>
      <c r="Y63" s="122">
        <f ca="1">'4.Unit investment and opex'!Y172</f>
        <v>20.459999999999997</v>
      </c>
      <c r="Z63" s="122">
        <f ca="1">'4.Unit investment and opex'!Z172</f>
        <v>20.930579999999996</v>
      </c>
      <c r="AA63" s="122">
        <f ca="1">'4.Unit investment and opex'!AA172</f>
        <v>21.411983339999992</v>
      </c>
      <c r="AB63" s="122">
        <f ca="1">'4.Unit investment and opex'!AB172</f>
        <v>21.90445895681999</v>
      </c>
      <c r="AC63" s="122">
        <f ca="1">'4.Unit investment and opex'!AC172</f>
        <v>22.408261512826847</v>
      </c>
      <c r="AD63" s="123">
        <f t="shared" ca="1" si="24"/>
        <v>38.545594379735398</v>
      </c>
      <c r="AE63" s="123">
        <f t="shared" ca="1" si="25"/>
        <v>39.381564156706396</v>
      </c>
      <c r="AF63" s="123">
        <f t="shared" ca="1" si="26"/>
        <v>40.235749660672468</v>
      </c>
      <c r="AG63" s="123">
        <f t="shared" ca="1" si="27"/>
        <v>41.108549621796996</v>
      </c>
      <c r="AH63" s="123">
        <f t="shared" ca="1" si="28"/>
        <v>42.000371536405964</v>
      </c>
      <c r="AI63" s="123">
        <f t="shared" ca="1" si="29"/>
        <v>42.911631860517105</v>
      </c>
      <c r="AQ63" s="1"/>
      <c r="AT63" s="50"/>
    </row>
    <row r="64" spans="3:46">
      <c r="C64" s="260" t="str">
        <f ca="1">'C. Masterfiles'!C77</f>
        <v>TE12</v>
      </c>
      <c r="D64" s="262" t="str">
        <f ca="1">'C. Masterfiles'!D77</f>
        <v>Jointing box</v>
      </c>
      <c r="E64" s="263"/>
      <c r="F64" s="261">
        <f ca="1">'4.Unit investment and opex'!R173</f>
        <v>110</v>
      </c>
      <c r="G64" s="261">
        <f ca="1">'4.Unit investment and opex'!S173</f>
        <v>112.23</v>
      </c>
      <c r="H64" s="261">
        <f ca="1">'4.Unit investment and opex'!T173</f>
        <v>114.50529</v>
      </c>
      <c r="I64" s="261">
        <f ca="1">'4.Unit investment and opex'!U173</f>
        <v>116.82679167000001</v>
      </c>
      <c r="J64" s="261">
        <f ca="1">'4.Unit investment and opex'!V173</f>
        <v>119.19544547840999</v>
      </c>
      <c r="K64" s="261">
        <f ca="1">'4.Unit investment and opex'!W173</f>
        <v>121.61221107641343</v>
      </c>
      <c r="L64" s="333">
        <f ca="1">IF('B. Dashboard'!$D$39="Base case",'B. Dashboard'!$F$19,'B. Dashboard'!$G$19)*IF('D. Graphs'!$C$74=6,1+'D. Graphs'!$D$70,1)</f>
        <v>7.5999999999999998E-2</v>
      </c>
      <c r="M64" s="126">
        <f ca="1">'4.Unit investment and opex'!I115</f>
        <v>0.02</v>
      </c>
      <c r="N64" s="122">
        <f ca="1">'4.Unit investment and opex'!H115</f>
        <v>20</v>
      </c>
      <c r="O64" s="324">
        <f ca="1">IF('B. Dashboard'!$D$39="Base case",'B. Dashboard'!$F$27,'B. Dashboard'!$G$27)*IF('D. Graphs'!$C$74=10,1+'D. Graphs'!$D$70,1)</f>
        <v>0.05</v>
      </c>
      <c r="P64" s="125">
        <f t="shared" ca="1" si="30"/>
        <v>8.2981562715245399E-3</v>
      </c>
      <c r="Q64" s="125">
        <f t="shared" ca="1" si="31"/>
        <v>8.4298156271524538E-2</v>
      </c>
      <c r="R64" s="123">
        <f t="shared" ca="1" si="18"/>
        <v>9.2727971898676991</v>
      </c>
      <c r="S64" s="123">
        <f t="shared" ca="1" si="19"/>
        <v>9.4607820783531995</v>
      </c>
      <c r="T64" s="123">
        <f t="shared" ca="1" si="20"/>
        <v>9.6525848303362363</v>
      </c>
      <c r="U64" s="123">
        <f t="shared" ca="1" si="21"/>
        <v>9.8482831408985021</v>
      </c>
      <c r="V64" s="123">
        <f t="shared" ca="1" si="22"/>
        <v>10.047956289792989</v>
      </c>
      <c r="W64" s="123">
        <f t="shared" ca="1" si="23"/>
        <v>10.251685173845127</v>
      </c>
      <c r="X64" s="122">
        <f ca="1">'4.Unit investment and opex'!X173</f>
        <v>10</v>
      </c>
      <c r="Y64" s="122">
        <f ca="1">'4.Unit investment and opex'!Y173</f>
        <v>10.229999999999999</v>
      </c>
      <c r="Z64" s="122">
        <f ca="1">'4.Unit investment and opex'!Z173</f>
        <v>10.465289999999998</v>
      </c>
      <c r="AA64" s="122">
        <f ca="1">'4.Unit investment and opex'!AA173</f>
        <v>10.705991669999996</v>
      </c>
      <c r="AB64" s="122">
        <f ca="1">'4.Unit investment and opex'!AB173</f>
        <v>10.952229478409995</v>
      </c>
      <c r="AC64" s="122">
        <f ca="1">'4.Unit investment and opex'!AC173</f>
        <v>11.204130756413424</v>
      </c>
      <c r="AD64" s="123">
        <f t="shared" ca="1" si="24"/>
        <v>19.272797189867699</v>
      </c>
      <c r="AE64" s="123">
        <f t="shared" ca="1" si="25"/>
        <v>19.690782078353198</v>
      </c>
      <c r="AF64" s="123">
        <f t="shared" ca="1" si="26"/>
        <v>20.117874830336234</v>
      </c>
      <c r="AG64" s="123">
        <f t="shared" ca="1" si="27"/>
        <v>20.554274810898498</v>
      </c>
      <c r="AH64" s="123">
        <f t="shared" ca="1" si="28"/>
        <v>21.000185768202982</v>
      </c>
      <c r="AI64" s="123">
        <f t="shared" ca="1" si="29"/>
        <v>21.455815930258552</v>
      </c>
      <c r="AQ64" s="1"/>
      <c r="AT64" s="50"/>
    </row>
    <row r="65" spans="1:46">
      <c r="C65" s="260" t="str">
        <f ca="1">'C. Masterfiles'!C78</f>
        <v>TE13</v>
      </c>
      <c r="D65" s="262" t="str">
        <f ca="1">'C. Masterfiles'!D78</f>
        <v>Manhole</v>
      </c>
      <c r="E65" s="263"/>
      <c r="F65" s="261">
        <f ca="1">'4.Unit investment and opex'!R174</f>
        <v>220</v>
      </c>
      <c r="G65" s="261">
        <f ca="1">'4.Unit investment and opex'!S174</f>
        <v>224.46</v>
      </c>
      <c r="H65" s="261">
        <f ca="1">'4.Unit investment and opex'!T174</f>
        <v>229.01058</v>
      </c>
      <c r="I65" s="261">
        <f ca="1">'4.Unit investment and opex'!U174</f>
        <v>233.65358334000001</v>
      </c>
      <c r="J65" s="261">
        <f ca="1">'4.Unit investment and opex'!V174</f>
        <v>238.39089095681999</v>
      </c>
      <c r="K65" s="261">
        <f ca="1">'4.Unit investment and opex'!W174</f>
        <v>243.22442215282686</v>
      </c>
      <c r="L65" s="333">
        <f ca="1">IF('B. Dashboard'!$D$39="Base case",'B. Dashboard'!$F$19,'B. Dashboard'!$G$19)*IF('D. Graphs'!$C$74=6,1+'D. Graphs'!$D$70,1)</f>
        <v>7.5999999999999998E-2</v>
      </c>
      <c r="M65" s="126">
        <f ca="1">'4.Unit investment and opex'!I116</f>
        <v>0.02</v>
      </c>
      <c r="N65" s="122">
        <f ca="1">'4.Unit investment and opex'!H116</f>
        <v>20</v>
      </c>
      <c r="O65" s="324">
        <f ca="1">IF('B. Dashboard'!$D$39="Base case",'B. Dashboard'!$F$27,'B. Dashboard'!$G$27)*IF('D. Graphs'!$C$74=10,1+'D. Graphs'!$D$70,1)</f>
        <v>0.05</v>
      </c>
      <c r="P65" s="125">
        <f t="shared" ca="1" si="30"/>
        <v>8.2981562715245399E-3</v>
      </c>
      <c r="Q65" s="125">
        <f t="shared" ca="1" si="31"/>
        <v>8.4298156271524538E-2</v>
      </c>
      <c r="R65" s="123">
        <f t="shared" ca="1" si="18"/>
        <v>18.545594379735398</v>
      </c>
      <c r="S65" s="123">
        <f t="shared" ca="1" si="19"/>
        <v>18.921564156706399</v>
      </c>
      <c r="T65" s="123">
        <f t="shared" ca="1" si="20"/>
        <v>19.305169660672473</v>
      </c>
      <c r="U65" s="123">
        <f t="shared" ca="1" si="21"/>
        <v>19.696566281797004</v>
      </c>
      <c r="V65" s="123">
        <f t="shared" ca="1" si="22"/>
        <v>20.095912579585978</v>
      </c>
      <c r="W65" s="123">
        <f t="shared" ca="1" si="23"/>
        <v>20.503370347690254</v>
      </c>
      <c r="X65" s="122">
        <f ca="1">'4.Unit investment and opex'!X174</f>
        <v>20</v>
      </c>
      <c r="Y65" s="122">
        <f ca="1">'4.Unit investment and opex'!Y174</f>
        <v>20.459999999999997</v>
      </c>
      <c r="Z65" s="122">
        <f ca="1">'4.Unit investment and opex'!Z174</f>
        <v>20.930579999999996</v>
      </c>
      <c r="AA65" s="122">
        <f ca="1">'4.Unit investment and opex'!AA174</f>
        <v>21.411983339999992</v>
      </c>
      <c r="AB65" s="122">
        <f ca="1">'4.Unit investment and opex'!AB174</f>
        <v>21.90445895681999</v>
      </c>
      <c r="AC65" s="122">
        <f ca="1">'4.Unit investment and opex'!AC174</f>
        <v>22.408261512826847</v>
      </c>
      <c r="AD65" s="123">
        <f t="shared" ca="1" si="24"/>
        <v>38.545594379735398</v>
      </c>
      <c r="AE65" s="123">
        <f t="shared" ca="1" si="25"/>
        <v>39.381564156706396</v>
      </c>
      <c r="AF65" s="123">
        <f t="shared" ca="1" si="26"/>
        <v>40.235749660672468</v>
      </c>
      <c r="AG65" s="123">
        <f t="shared" ca="1" si="27"/>
        <v>41.108549621796996</v>
      </c>
      <c r="AH65" s="123">
        <f t="shared" ca="1" si="28"/>
        <v>42.000371536405964</v>
      </c>
      <c r="AI65" s="123">
        <f t="shared" ca="1" si="29"/>
        <v>42.911631860517105</v>
      </c>
      <c r="AQ65" s="1"/>
      <c r="AT65" s="50"/>
    </row>
    <row r="66" spans="1:46">
      <c r="C66" s="260" t="str">
        <f ca="1">'C. Masterfiles'!C79</f>
        <v>TE14</v>
      </c>
      <c r="D66" s="262" t="str">
        <f ca="1">'C. Masterfiles'!D79</f>
        <v>Cross connection frame</v>
      </c>
      <c r="E66" s="263"/>
      <c r="F66" s="261">
        <f ca="1">'4.Unit investment and opex'!R175</f>
        <v>110</v>
      </c>
      <c r="G66" s="261">
        <f ca="1">'4.Unit investment and opex'!S175</f>
        <v>112.23</v>
      </c>
      <c r="H66" s="261">
        <f ca="1">'4.Unit investment and opex'!T175</f>
        <v>114.50529</v>
      </c>
      <c r="I66" s="261">
        <f ca="1">'4.Unit investment and opex'!U175</f>
        <v>116.82679167000001</v>
      </c>
      <c r="J66" s="261">
        <f ca="1">'4.Unit investment and opex'!V175</f>
        <v>119.19544547840999</v>
      </c>
      <c r="K66" s="261">
        <f ca="1">'4.Unit investment and opex'!W175</f>
        <v>121.61221107641343</v>
      </c>
      <c r="L66" s="333">
        <f ca="1">IF('B. Dashboard'!$D$39="Base case",'B. Dashboard'!$F$19,'B. Dashboard'!$G$19)*IF('D. Graphs'!$C$74=6,1+'D. Graphs'!$D$70,1)</f>
        <v>7.5999999999999998E-2</v>
      </c>
      <c r="M66" s="126">
        <f ca="1">'4.Unit investment and opex'!I117</f>
        <v>0.02</v>
      </c>
      <c r="N66" s="122">
        <f ca="1">'4.Unit investment and opex'!H117</f>
        <v>20</v>
      </c>
      <c r="O66" s="324">
        <f ca="1">IF('B. Dashboard'!$D$39="Base case",'B. Dashboard'!$F$27,'B. Dashboard'!$G$27)*IF('D. Graphs'!$C$74=10,1+'D. Graphs'!$D$70,1)</f>
        <v>0.05</v>
      </c>
      <c r="P66" s="125">
        <f t="shared" ca="1" si="30"/>
        <v>8.2981562715245399E-3</v>
      </c>
      <c r="Q66" s="125">
        <f t="shared" ca="1" si="31"/>
        <v>8.4298156271524538E-2</v>
      </c>
      <c r="R66" s="123">
        <f t="shared" ca="1" si="18"/>
        <v>9.2727971898676991</v>
      </c>
      <c r="S66" s="123">
        <f t="shared" ca="1" si="19"/>
        <v>9.4607820783531995</v>
      </c>
      <c r="T66" s="123">
        <f t="shared" ca="1" si="20"/>
        <v>9.6525848303362363</v>
      </c>
      <c r="U66" s="123">
        <f t="shared" ca="1" si="21"/>
        <v>9.8482831408985021</v>
      </c>
      <c r="V66" s="123">
        <f t="shared" ca="1" si="22"/>
        <v>10.047956289792989</v>
      </c>
      <c r="W66" s="123">
        <f t="shared" ca="1" si="23"/>
        <v>10.251685173845127</v>
      </c>
      <c r="X66" s="122">
        <f ca="1">'4.Unit investment and opex'!X175</f>
        <v>10</v>
      </c>
      <c r="Y66" s="122">
        <f ca="1">'4.Unit investment and opex'!Y175</f>
        <v>10.229999999999999</v>
      </c>
      <c r="Z66" s="122">
        <f ca="1">'4.Unit investment and opex'!Z175</f>
        <v>10.465289999999998</v>
      </c>
      <c r="AA66" s="122">
        <f ca="1">'4.Unit investment and opex'!AA175</f>
        <v>10.705991669999996</v>
      </c>
      <c r="AB66" s="122">
        <f ca="1">'4.Unit investment and opex'!AB175</f>
        <v>10.952229478409995</v>
      </c>
      <c r="AC66" s="122">
        <f ca="1">'4.Unit investment and opex'!AC175</f>
        <v>11.204130756413424</v>
      </c>
      <c r="AD66" s="123">
        <f t="shared" ca="1" si="24"/>
        <v>19.272797189867699</v>
      </c>
      <c r="AE66" s="123">
        <f t="shared" ca="1" si="25"/>
        <v>19.690782078353198</v>
      </c>
      <c r="AF66" s="123">
        <f t="shared" ca="1" si="26"/>
        <v>20.117874830336234</v>
      </c>
      <c r="AG66" s="123">
        <f t="shared" ca="1" si="27"/>
        <v>20.554274810898498</v>
      </c>
      <c r="AH66" s="123">
        <f t="shared" ca="1" si="28"/>
        <v>21.000185768202982</v>
      </c>
      <c r="AI66" s="123">
        <f t="shared" ca="1" si="29"/>
        <v>21.455815930258552</v>
      </c>
      <c r="AQ66" s="1"/>
      <c r="AT66" s="50"/>
    </row>
    <row r="67" spans="1:46">
      <c r="A67" s="82"/>
      <c r="W67" s="54"/>
      <c r="X67" s="54"/>
      <c r="Y67" s="54"/>
      <c r="Z67" s="54"/>
      <c r="AA67" s="54"/>
    </row>
    <row r="68" spans="1:46">
      <c r="A68" s="82"/>
    </row>
    <row r="69" spans="1:46" ht="15.75">
      <c r="A69" s="23"/>
      <c r="B69" s="100">
        <f>B12+0.01</f>
        <v>7.02</v>
      </c>
      <c r="C69" s="24" t="s">
        <v>560</v>
      </c>
      <c r="D69" s="23"/>
      <c r="E69" s="25"/>
      <c r="F69" s="23"/>
      <c r="G69" s="23"/>
      <c r="H69" s="23"/>
      <c r="I69" s="23"/>
      <c r="J69" s="23"/>
      <c r="L69" s="23"/>
      <c r="M69" s="23"/>
    </row>
    <row r="71" spans="1:46">
      <c r="C71" s="266"/>
      <c r="D71" s="269"/>
      <c r="E71" s="270"/>
      <c r="F71" s="560" t="s">
        <v>64</v>
      </c>
      <c r="G71" s="561"/>
      <c r="H71" s="561"/>
      <c r="I71" s="561"/>
      <c r="J71" s="561"/>
      <c r="K71" s="360"/>
      <c r="L71" s="562" t="s">
        <v>68</v>
      </c>
      <c r="M71" s="562"/>
      <c r="N71" s="562"/>
      <c r="O71" s="562"/>
      <c r="P71" s="562"/>
      <c r="Q71" s="562"/>
      <c r="U71" s="1"/>
      <c r="V71" s="59"/>
      <c r="W71" s="54"/>
      <c r="AQ71" s="1"/>
      <c r="AR71" s="50"/>
    </row>
    <row r="72" spans="1:46">
      <c r="C72" s="267"/>
      <c r="D72" s="267"/>
      <c r="E72" s="267"/>
      <c r="F72" s="264">
        <f ca="1">'C. Masterfiles'!$D$106</f>
        <v>2015</v>
      </c>
      <c r="G72" s="240">
        <f ca="1">'C. Masterfiles'!$D$107</f>
        <v>2016</v>
      </c>
      <c r="H72" s="240">
        <f ca="1">'C. Masterfiles'!$D$108</f>
        <v>2017</v>
      </c>
      <c r="I72" s="240">
        <f ca="1">'C. Masterfiles'!$D$109</f>
        <v>2018</v>
      </c>
      <c r="J72" s="240">
        <f ca="1">'C. Masterfiles'!$D$110</f>
        <v>2019</v>
      </c>
      <c r="K72" s="240">
        <f ca="1">'C. Masterfiles'!$D$111</f>
        <v>2020</v>
      </c>
      <c r="L72" s="239">
        <f t="shared" ref="L72:Q72" ca="1" si="32">F72</f>
        <v>2015</v>
      </c>
      <c r="M72" s="239">
        <f t="shared" ca="1" si="32"/>
        <v>2016</v>
      </c>
      <c r="N72" s="239">
        <f t="shared" ca="1" si="32"/>
        <v>2017</v>
      </c>
      <c r="O72" s="239">
        <f t="shared" ca="1" si="32"/>
        <v>2018</v>
      </c>
      <c r="P72" s="239">
        <f t="shared" ca="1" si="32"/>
        <v>2019</v>
      </c>
      <c r="Q72" s="239">
        <f t="shared" ca="1" si="32"/>
        <v>2020</v>
      </c>
      <c r="U72" s="1"/>
      <c r="V72" s="59"/>
      <c r="W72" s="54"/>
      <c r="AQ72" s="1"/>
      <c r="AR72" s="50"/>
    </row>
    <row r="73" spans="1:46" ht="24">
      <c r="C73" s="268" t="s">
        <v>21</v>
      </c>
      <c r="D73" s="268" t="s">
        <v>235</v>
      </c>
      <c r="E73" s="268" t="s">
        <v>20</v>
      </c>
      <c r="F73" s="279" t="s">
        <v>65</v>
      </c>
      <c r="G73" s="81" t="str">
        <f>F73</f>
        <v>Equipment Volumes</v>
      </c>
      <c r="H73" s="81" t="str">
        <f>G73</f>
        <v>Equipment Volumes</v>
      </c>
      <c r="I73" s="81" t="str">
        <f>H73</f>
        <v>Equipment Volumes</v>
      </c>
      <c r="J73" s="81" t="str">
        <f>I73</f>
        <v>Equipment Volumes</v>
      </c>
      <c r="K73" s="81" t="str">
        <f>J73</f>
        <v>Equipment Volumes</v>
      </c>
      <c r="L73" s="81" t="s">
        <v>63</v>
      </c>
      <c r="M73" s="81" t="str">
        <f>L73</f>
        <v>Total Annual Cost</v>
      </c>
      <c r="N73" s="81" t="str">
        <f>M73</f>
        <v>Total Annual Cost</v>
      </c>
      <c r="O73" s="81" t="str">
        <f>N73</f>
        <v>Total Annual Cost</v>
      </c>
      <c r="P73" s="81" t="str">
        <f>O73</f>
        <v>Total Annual Cost</v>
      </c>
      <c r="Q73" s="81" t="str">
        <f>P73</f>
        <v>Total Annual Cost</v>
      </c>
      <c r="U73" s="1"/>
      <c r="V73" s="59"/>
      <c r="W73" s="54"/>
      <c r="AQ73" s="1"/>
      <c r="AR73" s="50"/>
    </row>
    <row r="74" spans="1:46">
      <c r="C74" s="79" t="str">
        <f ca="1">'C. Masterfiles'!C13</f>
        <v>N01</v>
      </c>
      <c r="D74" s="79" t="str">
        <f ca="1">'C. Masterfiles'!D13</f>
        <v xml:space="preserve">MSAN - common equipment </v>
      </c>
      <c r="E74" s="79" t="str">
        <f ca="1">'C. Masterfiles'!E13</f>
        <v>MSAN-CMN</v>
      </c>
      <c r="F74" s="121">
        <f ca="1">'6.Network design'!G201</f>
        <v>1100</v>
      </c>
      <c r="G74" s="121">
        <f ca="1">'6.Network design'!H201</f>
        <v>1135.4720524138015</v>
      </c>
      <c r="H74" s="121">
        <f ca="1">'6.Network design'!I201</f>
        <v>1172.0879834661916</v>
      </c>
      <c r="I74" s="121">
        <f ca="1">'6.Network design'!J201</f>
        <v>1209.8846801781006</v>
      </c>
      <c r="J74" s="121">
        <f ca="1">'6.Network design'!K201</f>
        <v>1248.9002190780398</v>
      </c>
      <c r="K74" s="121">
        <f ca="1">'6.Network design'!L201</f>
        <v>1289.1739045605348</v>
      </c>
      <c r="L74" s="139">
        <f t="shared" ref="L74:L105" ca="1" si="33">F74*AD17</f>
        <v>10789117.426431872</v>
      </c>
      <c r="M74" s="139">
        <f t="shared" ref="M74:M105" ca="1" si="34">G74*AE17</f>
        <v>11375202.64543396</v>
      </c>
      <c r="N74" s="139">
        <f t="shared" ref="N74:N105" ca="1" si="35">H74*AF17</f>
        <v>11993150.833801078</v>
      </c>
      <c r="O74" s="139">
        <f t="shared" ref="O74:O105" ca="1" si="36">I74*AG17</f>
        <v>12644695.647959227</v>
      </c>
      <c r="P74" s="139">
        <f t="shared" ref="P74:P105" ca="1" si="37">J74*AH17</f>
        <v>13331665.14851914</v>
      </c>
      <c r="Q74" s="139">
        <f t="shared" ref="Q74:Q105" ca="1" si="38">K74*AI17</f>
        <v>14055986.945099199</v>
      </c>
      <c r="U74" s="1"/>
      <c r="V74" s="59"/>
      <c r="W74" s="54"/>
      <c r="AQ74" s="1"/>
      <c r="AR74" s="50"/>
    </row>
    <row r="75" spans="1:46">
      <c r="C75" s="79" t="str">
        <f ca="1">'C. Masterfiles'!C14</f>
        <v>N02</v>
      </c>
      <c r="D75" s="79" t="str">
        <f ca="1">'C. Masterfiles'!D14</f>
        <v>MSAN - 1GE card</v>
      </c>
      <c r="E75" s="79" t="str">
        <f ca="1">'C. Masterfiles'!E14</f>
        <v>MSAN-1GE</v>
      </c>
      <c r="F75" s="121">
        <f ca="1">'6.Network design'!G202</f>
        <v>92588.223451714293</v>
      </c>
      <c r="G75" s="121">
        <f ca="1">'6.Network design'!H202</f>
        <v>94439.987920748579</v>
      </c>
      <c r="H75" s="121">
        <f ca="1">'6.Network design'!I202</f>
        <v>96328.78767916355</v>
      </c>
      <c r="I75" s="121">
        <f ca="1">'6.Network design'!J202</f>
        <v>98255.363432746817</v>
      </c>
      <c r="J75" s="121">
        <f ca="1">'6.Network design'!K202</f>
        <v>100220.47070140175</v>
      </c>
      <c r="K75" s="121">
        <f ca="1">'6.Network design'!L202</f>
        <v>102224.88011542975</v>
      </c>
      <c r="L75" s="139">
        <f t="shared" ca="1" si="33"/>
        <v>3486994.9056429653</v>
      </c>
      <c r="M75" s="139">
        <f t="shared" ca="1" si="34"/>
        <v>3613247.1998746824</v>
      </c>
      <c r="N75" s="139">
        <f t="shared" ca="1" si="35"/>
        <v>3744222.585181809</v>
      </c>
      <c r="O75" s="139">
        <f t="shared" ca="1" si="36"/>
        <v>3880103.2593268012</v>
      </c>
      <c r="P75" s="139">
        <f t="shared" ca="1" si="37"/>
        <v>4021078.6417400432</v>
      </c>
      <c r="Q75" s="139">
        <f t="shared" ca="1" si="38"/>
        <v>4167345.6663348023</v>
      </c>
      <c r="U75" s="1"/>
      <c r="V75" s="59"/>
      <c r="W75" s="54"/>
      <c r="AQ75" s="1"/>
      <c r="AR75" s="50"/>
    </row>
    <row r="76" spans="1:46">
      <c r="C76" s="79" t="str">
        <f ca="1">'C. Masterfiles'!C15</f>
        <v>N03</v>
      </c>
      <c r="D76" s="79" t="str">
        <f ca="1">'C. Masterfiles'!D15</f>
        <v xml:space="preserve">Layer 2 Aggregation switch - common equipment </v>
      </c>
      <c r="E76" s="79" t="str">
        <f ca="1">'C. Masterfiles'!E15</f>
        <v>AGGR-CMN</v>
      </c>
      <c r="F76" s="121">
        <f ca="1">'6.Network design'!G203</f>
        <v>480</v>
      </c>
      <c r="G76" s="121">
        <f ca="1">'6.Network design'!H203</f>
        <v>495.478713780568</v>
      </c>
      <c r="H76" s="121">
        <f ca="1">'6.Network design'!I203</f>
        <v>511.4565746034292</v>
      </c>
      <c r="I76" s="121">
        <f ca="1">'6.Network design'!J203</f>
        <v>527.94967862317128</v>
      </c>
      <c r="J76" s="121">
        <f ca="1">'6.Network design'!K203</f>
        <v>544.97464105223571</v>
      </c>
      <c r="K76" s="121">
        <f ca="1">'6.Network design'!L203</f>
        <v>562.54861289914265</v>
      </c>
      <c r="L76" s="139">
        <f t="shared" ca="1" si="33"/>
        <v>470797.85133520904</v>
      </c>
      <c r="M76" s="139">
        <f t="shared" ca="1" si="34"/>
        <v>496372.47907348193</v>
      </c>
      <c r="N76" s="139">
        <f t="shared" ca="1" si="35"/>
        <v>523337.49092950177</v>
      </c>
      <c r="O76" s="139">
        <f t="shared" ca="1" si="36"/>
        <v>551768.53736549371</v>
      </c>
      <c r="P76" s="139">
        <f t="shared" ca="1" si="37"/>
        <v>581745.38829901745</v>
      </c>
      <c r="Q76" s="139">
        <f t="shared" ca="1" si="38"/>
        <v>613352.15760432906</v>
      </c>
      <c r="U76" s="1"/>
      <c r="V76" s="59"/>
      <c r="W76" s="54"/>
      <c r="AQ76" s="1"/>
      <c r="AR76" s="50"/>
    </row>
    <row r="77" spans="1:46">
      <c r="C77" s="79" t="str">
        <f ca="1">'C. Masterfiles'!C16</f>
        <v>N04</v>
      </c>
      <c r="D77" s="79" t="str">
        <f ca="1">'C. Masterfiles'!D16</f>
        <v>Layer 2 Aggregation switch - 1GE card (to MSAN Ring)</v>
      </c>
      <c r="E77" s="79" t="str">
        <f ca="1">'C. Masterfiles'!E16</f>
        <v>AGGR-1GE-MSAN</v>
      </c>
      <c r="F77" s="121">
        <f ca="1">'6.Network design'!G204</f>
        <v>271262.17035514291</v>
      </c>
      <c r="G77" s="121">
        <f ca="1">'6.Network design'!H204</f>
        <v>276687.41376224573</v>
      </c>
      <c r="H77" s="121">
        <f ca="1">'6.Network design'!I204</f>
        <v>282221.16203749069</v>
      </c>
      <c r="I77" s="121">
        <f ca="1">'6.Network design'!J204</f>
        <v>287865.5852782405</v>
      </c>
      <c r="J77" s="121">
        <f ca="1">'6.Network design'!K204</f>
        <v>293622.89698380529</v>
      </c>
      <c r="K77" s="121">
        <f ca="1">'6.Network design'!L204</f>
        <v>299495.3549234813</v>
      </c>
      <c r="L77" s="139">
        <f t="shared" ca="1" si="33"/>
        <v>681072.79800029774</v>
      </c>
      <c r="M77" s="139">
        <f t="shared" ca="1" si="34"/>
        <v>705732.14096268627</v>
      </c>
      <c r="N77" s="139">
        <f t="shared" ca="1" si="35"/>
        <v>731313.98852889158</v>
      </c>
      <c r="O77" s="139">
        <f t="shared" ca="1" si="36"/>
        <v>757853.92719766696</v>
      </c>
      <c r="P77" s="139">
        <f t="shared" ca="1" si="37"/>
        <v>785388.9539893521</v>
      </c>
      <c r="Q77" s="139">
        <f t="shared" ca="1" si="38"/>
        <v>813957.53363789688</v>
      </c>
      <c r="U77" s="1"/>
      <c r="V77" s="59"/>
      <c r="W77" s="54"/>
      <c r="AQ77" s="1"/>
      <c r="AR77" s="50"/>
    </row>
    <row r="78" spans="1:46">
      <c r="C78" s="79" t="str">
        <f ca="1">'C. Masterfiles'!C17</f>
        <v>N05</v>
      </c>
      <c r="D78" s="79" t="str">
        <f ca="1">'C. Masterfiles'!D17</f>
        <v>Layer 2 Aggregation switch - 2,5GE module (to AGGR Ring)</v>
      </c>
      <c r="E78" s="79" t="str">
        <f ca="1">'C. Masterfiles'!E17</f>
        <v>AGGR-2,5GE-AGGR</v>
      </c>
      <c r="F78" s="121">
        <f ca="1">'6.Network design'!G205</f>
        <v>271262.17035514291</v>
      </c>
      <c r="G78" s="121">
        <f ca="1">'6.Network design'!H205</f>
        <v>276687.41376224573</v>
      </c>
      <c r="H78" s="121">
        <f ca="1">'6.Network design'!I205</f>
        <v>282221.16203749069</v>
      </c>
      <c r="I78" s="121">
        <f ca="1">'6.Network design'!J205</f>
        <v>287865.5852782405</v>
      </c>
      <c r="J78" s="121">
        <f ca="1">'6.Network design'!K205</f>
        <v>293622.89698380529</v>
      </c>
      <c r="K78" s="121">
        <f ca="1">'6.Network design'!L205</f>
        <v>299495.3549234813</v>
      </c>
      <c r="L78" s="139">
        <f t="shared" ca="1" si="33"/>
        <v>1362145.5960005955</v>
      </c>
      <c r="M78" s="139">
        <f t="shared" ca="1" si="34"/>
        <v>1411464.2819253725</v>
      </c>
      <c r="N78" s="139">
        <f t="shared" ca="1" si="35"/>
        <v>1462627.9770577832</v>
      </c>
      <c r="O78" s="139">
        <f t="shared" ca="1" si="36"/>
        <v>1515707.8543953339</v>
      </c>
      <c r="P78" s="139">
        <f t="shared" ca="1" si="37"/>
        <v>1570777.9079787042</v>
      </c>
      <c r="Q78" s="139">
        <f t="shared" ca="1" si="38"/>
        <v>1627915.0672757938</v>
      </c>
      <c r="U78" s="1"/>
      <c r="V78" s="59"/>
      <c r="W78" s="54"/>
      <c r="AQ78" s="1"/>
      <c r="AR78" s="50"/>
    </row>
    <row r="79" spans="1:46">
      <c r="C79" s="79" t="str">
        <f ca="1">'C. Masterfiles'!C18</f>
        <v>N06</v>
      </c>
      <c r="D79" s="79" t="str">
        <f ca="1">'C. Masterfiles'!D18</f>
        <v>Layer 2 Aggregation switch - processor</v>
      </c>
      <c r="E79" s="79" t="str">
        <f ca="1">'C. Masterfiles'!E18</f>
        <v>AGGR-PROC</v>
      </c>
      <c r="F79" s="121">
        <f ca="1">'6.Network design'!G206</f>
        <v>135631.08517757145</v>
      </c>
      <c r="G79" s="121">
        <f ca="1">'6.Network design'!H206</f>
        <v>138343.70688112287</v>
      </c>
      <c r="H79" s="121">
        <f ca="1">'6.Network design'!I206</f>
        <v>141110.58101874535</v>
      </c>
      <c r="I79" s="121">
        <f ca="1">'6.Network design'!J206</f>
        <v>143932.79263912025</v>
      </c>
      <c r="J79" s="121">
        <f ca="1">'6.Network design'!K206</f>
        <v>146811.44849190264</v>
      </c>
      <c r="K79" s="121">
        <f ca="1">'6.Network design'!L206</f>
        <v>149747.67746174065</v>
      </c>
      <c r="L79" s="139">
        <f t="shared" ca="1" si="33"/>
        <v>7316606.9653327083</v>
      </c>
      <c r="M79" s="139">
        <f t="shared" ca="1" si="34"/>
        <v>7451013.2553354055</v>
      </c>
      <c r="N79" s="139">
        <f t="shared" ca="1" si="35"/>
        <v>7591334.2720811069</v>
      </c>
      <c r="O79" s="139">
        <f t="shared" ca="1" si="36"/>
        <v>7737827.0402223067</v>
      </c>
      <c r="P79" s="139">
        <f t="shared" ca="1" si="37"/>
        <v>7890759.754714652</v>
      </c>
      <c r="Q79" s="139">
        <f t="shared" ca="1" si="38"/>
        <v>8050412.2662783032</v>
      </c>
      <c r="U79" s="1"/>
      <c r="V79" s="59"/>
      <c r="W79" s="54"/>
      <c r="AQ79" s="1"/>
      <c r="AR79" s="50"/>
    </row>
    <row r="80" spans="1:46">
      <c r="C80" s="79" t="str">
        <f ca="1">'C. Masterfiles'!C19</f>
        <v>N07</v>
      </c>
      <c r="D80" s="79" t="str">
        <f ca="1">'C. Masterfiles'!D19</f>
        <v xml:space="preserve">Layer 3 edge router - common equipment </v>
      </c>
      <c r="E80" s="79" t="str">
        <f ca="1">'C. Masterfiles'!E19</f>
        <v>EDGE-CMN</v>
      </c>
      <c r="F80" s="121">
        <f ca="1">'6.Network design'!G207</f>
        <v>160</v>
      </c>
      <c r="G80" s="121">
        <f ca="1">'6.Network design'!H207</f>
        <v>165.15957126018932</v>
      </c>
      <c r="H80" s="121">
        <f ca="1">'6.Network design'!I207</f>
        <v>170.48552486780972</v>
      </c>
      <c r="I80" s="121">
        <f ca="1">'6.Network design'!J207</f>
        <v>175.98322620772373</v>
      </c>
      <c r="J80" s="121">
        <f ca="1">'6.Network design'!K207</f>
        <v>181.65821368407853</v>
      </c>
      <c r="K80" s="121">
        <f ca="1">'6.Network design'!L207</f>
        <v>187.51620429971416</v>
      </c>
      <c r="L80" s="139">
        <f t="shared" ca="1" si="33"/>
        <v>1961657.7138967044</v>
      </c>
      <c r="M80" s="139">
        <f t="shared" ca="1" si="34"/>
        <v>2068218.662806175</v>
      </c>
      <c r="N80" s="139">
        <f t="shared" ca="1" si="35"/>
        <v>2180572.8788729236</v>
      </c>
      <c r="O80" s="139">
        <f t="shared" ca="1" si="36"/>
        <v>2299035.5723562236</v>
      </c>
      <c r="P80" s="139">
        <f t="shared" ca="1" si="37"/>
        <v>2423939.1179125719</v>
      </c>
      <c r="Q80" s="139">
        <f t="shared" ca="1" si="38"/>
        <v>2555633.9900180371</v>
      </c>
      <c r="U80" s="1"/>
      <c r="V80" s="59"/>
      <c r="W80" s="54"/>
      <c r="AQ80" s="1"/>
      <c r="AR80" s="50"/>
    </row>
    <row r="81" spans="3:44">
      <c r="C81" s="79" t="str">
        <f ca="1">'C. Masterfiles'!C20</f>
        <v>N08</v>
      </c>
      <c r="D81" s="79" t="str">
        <f ca="1">'C. Masterfiles'!D20</f>
        <v>Layer 3 edge router - 2,5GE module (to AGGR Ring)</v>
      </c>
      <c r="E81" s="79" t="str">
        <f ca="1">'C. Masterfiles'!E20</f>
        <v>EDGE-2,5GE-AGGR</v>
      </c>
      <c r="F81" s="121">
        <f ca="1">'6.Network design'!G208</f>
        <v>251754.67035514294</v>
      </c>
      <c r="G81" s="121">
        <f ca="1">'6.Network design'!H208</f>
        <v>256789.76376224574</v>
      </c>
      <c r="H81" s="121">
        <f ca="1">'6.Network design'!I208</f>
        <v>261925.55903749063</v>
      </c>
      <c r="I81" s="121">
        <f ca="1">'6.Network design'!J208</f>
        <v>267164.07021824055</v>
      </c>
      <c r="J81" s="121">
        <f ca="1">'6.Network design'!K208</f>
        <v>272507.35162260529</v>
      </c>
      <c r="K81" s="121">
        <f ca="1">'6.Network design'!L208</f>
        <v>277957.49865505734</v>
      </c>
      <c r="L81" s="139">
        <f t="shared" ca="1" si="33"/>
        <v>632094.24861541158</v>
      </c>
      <c r="M81" s="139">
        <f t="shared" ca="1" si="34"/>
        <v>654980.24392593617</v>
      </c>
      <c r="N81" s="139">
        <f t="shared" ca="1" si="35"/>
        <v>678722.40300648031</v>
      </c>
      <c r="O81" s="139">
        <f t="shared" ca="1" si="36"/>
        <v>703353.75319458684</v>
      </c>
      <c r="P81" s="139">
        <f t="shared" ca="1" si="37"/>
        <v>728908.63091338205</v>
      </c>
      <c r="Q81" s="139">
        <f t="shared" ca="1" si="38"/>
        <v>755422.73475070577</v>
      </c>
      <c r="U81" s="1"/>
      <c r="V81" s="59"/>
      <c r="W81" s="54"/>
      <c r="AQ81" s="1"/>
      <c r="AR81" s="50"/>
    </row>
    <row r="82" spans="3:44">
      <c r="C82" s="79" t="str">
        <f ca="1">'C. Masterfiles'!C21</f>
        <v>N09</v>
      </c>
      <c r="D82" s="79" t="str">
        <f ca="1">'C. Masterfiles'!D21</f>
        <v>Layer 3 edge router - 2,5GE module (to EDGE Ring)</v>
      </c>
      <c r="E82" s="79" t="str">
        <f ca="1">'C. Masterfiles'!E21</f>
        <v>EDGE-2,5GE-EDGE</v>
      </c>
      <c r="F82" s="121">
        <f ca="1">'6.Network design'!G209</f>
        <v>251754.67035514294</v>
      </c>
      <c r="G82" s="121">
        <f ca="1">'6.Network design'!H209</f>
        <v>256789.76376224574</v>
      </c>
      <c r="H82" s="121">
        <f ca="1">'6.Network design'!I209</f>
        <v>261925.55903749063</v>
      </c>
      <c r="I82" s="121">
        <f ca="1">'6.Network design'!J209</f>
        <v>267164.07021824055</v>
      </c>
      <c r="J82" s="121">
        <f ca="1">'6.Network design'!K209</f>
        <v>272507.35162260529</v>
      </c>
      <c r="K82" s="121">
        <f ca="1">'6.Network design'!L209</f>
        <v>277957.49865505734</v>
      </c>
      <c r="L82" s="139">
        <f t="shared" ca="1" si="33"/>
        <v>1264188.4972308232</v>
      </c>
      <c r="M82" s="139">
        <f t="shared" ca="1" si="34"/>
        <v>1309960.4878518723</v>
      </c>
      <c r="N82" s="139">
        <f t="shared" ca="1" si="35"/>
        <v>1357444.8060129606</v>
      </c>
      <c r="O82" s="139">
        <f t="shared" ca="1" si="36"/>
        <v>1406707.5063891737</v>
      </c>
      <c r="P82" s="139">
        <f t="shared" ca="1" si="37"/>
        <v>1457817.2618267641</v>
      </c>
      <c r="Q82" s="139">
        <f t="shared" ca="1" si="38"/>
        <v>1510845.4695014115</v>
      </c>
      <c r="U82" s="1"/>
      <c r="V82" s="59"/>
      <c r="W82" s="54"/>
      <c r="AQ82" s="1"/>
      <c r="AR82" s="50"/>
    </row>
    <row r="83" spans="3:44">
      <c r="C83" s="79" t="str">
        <f ca="1">'C. Masterfiles'!C22</f>
        <v>N10</v>
      </c>
      <c r="D83" s="79" t="str">
        <f ca="1">'C. Masterfiles'!D22</f>
        <v>Layer 3 edge router - processor</v>
      </c>
      <c r="E83" s="79" t="str">
        <f ca="1">'C. Masterfiles'!E22</f>
        <v>EDGE-PROC</v>
      </c>
      <c r="F83" s="121">
        <f ca="1">'6.Network design'!G210</f>
        <v>125877.33517757147</v>
      </c>
      <c r="G83" s="121">
        <f ca="1">'6.Network design'!H210</f>
        <v>128394.88188112287</v>
      </c>
      <c r="H83" s="121">
        <f ca="1">'6.Network design'!I210</f>
        <v>130962.77951874532</v>
      </c>
      <c r="I83" s="121">
        <f ca="1">'6.Network design'!J210</f>
        <v>133582.03510912028</v>
      </c>
      <c r="J83" s="121">
        <f ca="1">'6.Network design'!K210</f>
        <v>136253.67581130264</v>
      </c>
      <c r="K83" s="121">
        <f ca="1">'6.Network design'!L210</f>
        <v>138978.74932752867</v>
      </c>
      <c r="L83" s="139">
        <f t="shared" ca="1" si="33"/>
        <v>6790441.7791242385</v>
      </c>
      <c r="M83" s="139">
        <f t="shared" ca="1" si="34"/>
        <v>6915182.3988316813</v>
      </c>
      <c r="N83" s="139">
        <f t="shared" ca="1" si="35"/>
        <v>7045412.394663617</v>
      </c>
      <c r="O83" s="139">
        <f t="shared" ca="1" si="36"/>
        <v>7181370.3076468995</v>
      </c>
      <c r="P83" s="139">
        <f t="shared" ca="1" si="37"/>
        <v>7323305.0458123069</v>
      </c>
      <c r="Q83" s="139">
        <f t="shared" ca="1" si="38"/>
        <v>7471476.3347445447</v>
      </c>
      <c r="U83" s="1"/>
      <c r="V83" s="59"/>
      <c r="W83" s="54"/>
      <c r="AQ83" s="1"/>
      <c r="AR83" s="50"/>
    </row>
    <row r="84" spans="3:44">
      <c r="C84" s="79" t="str">
        <f ca="1">'C. Masterfiles'!C23</f>
        <v>N11</v>
      </c>
      <c r="D84" s="79" t="str">
        <f ca="1">'C. Masterfiles'!D23</f>
        <v xml:space="preserve">Layer 3 core router - common equipment </v>
      </c>
      <c r="E84" s="79" t="str">
        <f ca="1">'C. Masterfiles'!E23</f>
        <v>CORE-CMN</v>
      </c>
      <c r="F84" s="121">
        <f ca="1">'6.Network design'!G211</f>
        <v>135</v>
      </c>
      <c r="G84" s="121">
        <f ca="1">'6.Network design'!H211</f>
        <v>139.35338825078475</v>
      </c>
      <c r="H84" s="121">
        <f ca="1">'6.Network design'!I211</f>
        <v>143.84716160721445</v>
      </c>
      <c r="I84" s="121">
        <f ca="1">'6.Network design'!J211</f>
        <v>148.48584711276689</v>
      </c>
      <c r="J84" s="121">
        <f ca="1">'6.Network design'!K211</f>
        <v>153.27411779594127</v>
      </c>
      <c r="K84" s="121">
        <f ca="1">'6.Network design'!L211</f>
        <v>158.21679737788384</v>
      </c>
      <c r="L84" s="139">
        <f t="shared" ca="1" si="33"/>
        <v>2317208.174540482</v>
      </c>
      <c r="M84" s="139">
        <f t="shared" ca="1" si="34"/>
        <v>2443083.2954397937</v>
      </c>
      <c r="N84" s="139">
        <f t="shared" ca="1" si="35"/>
        <v>2575801.7131686406</v>
      </c>
      <c r="O84" s="139">
        <f t="shared" ca="1" si="36"/>
        <v>2715735.7698457884</v>
      </c>
      <c r="P84" s="139">
        <f t="shared" ca="1" si="37"/>
        <v>2863278.0830342253</v>
      </c>
      <c r="Q84" s="139">
        <f t="shared" ca="1" si="38"/>
        <v>3018842.6507088062</v>
      </c>
      <c r="U84" s="1"/>
      <c r="V84" s="59"/>
      <c r="W84" s="54"/>
      <c r="AQ84" s="1"/>
      <c r="AR84" s="50"/>
    </row>
    <row r="85" spans="3:44">
      <c r="C85" s="79" t="str">
        <f ca="1">'C. Masterfiles'!C24</f>
        <v>N12</v>
      </c>
      <c r="D85" s="79" t="str">
        <f ca="1">'C. Masterfiles'!D24</f>
        <v>Layer 3 core router - 2,5GE module (to EDGE Ring)</v>
      </c>
      <c r="E85" s="79" t="str">
        <f ca="1">'C. Masterfiles'!E24</f>
        <v>CORE-2,5GE-EDGE</v>
      </c>
      <c r="F85" s="121">
        <f ca="1">'6.Network design'!G212</f>
        <v>17953.67035514296</v>
      </c>
      <c r="G85" s="121">
        <f ca="1">'6.Network design'!H212</f>
        <v>18312.743762245813</v>
      </c>
      <c r="H85" s="121">
        <f ca="1">'6.Network design'!I212</f>
        <v>18678.998637490731</v>
      </c>
      <c r="I85" s="121">
        <f ca="1">'6.Network design'!J212</f>
        <v>19052.578610240544</v>
      </c>
      <c r="J85" s="121">
        <f ca="1">'6.Network design'!K212</f>
        <v>19433.630182445355</v>
      </c>
      <c r="K85" s="121">
        <f ca="1">'6.Network design'!L212</f>
        <v>19822.302786094264</v>
      </c>
      <c r="L85" s="139">
        <f t="shared" ca="1" si="33"/>
        <v>45077.264135811289</v>
      </c>
      <c r="M85" s="139">
        <f t="shared" ca="1" si="34"/>
        <v>46709.359441033936</v>
      </c>
      <c r="N85" s="139">
        <f t="shared" ca="1" si="35"/>
        <v>48402.511337879172</v>
      </c>
      <c r="O85" s="139">
        <f t="shared" ca="1" si="36"/>
        <v>50159.075142854534</v>
      </c>
      <c r="P85" s="139">
        <f t="shared" ca="1" si="37"/>
        <v>51981.499528793502</v>
      </c>
      <c r="Q85" s="139">
        <f t="shared" ca="1" si="38"/>
        <v>53872.330310148347</v>
      </c>
      <c r="U85" s="1"/>
      <c r="V85" s="59"/>
      <c r="W85" s="54"/>
      <c r="AQ85" s="1"/>
      <c r="AR85" s="50"/>
    </row>
    <row r="86" spans="3:44">
      <c r="C86" s="79" t="str">
        <f ca="1">'C. Masterfiles'!C25</f>
        <v>N13</v>
      </c>
      <c r="D86" s="79" t="str">
        <f ca="1">'C. Masterfiles'!D25</f>
        <v>Layer 3 core router - 2,5GE module (to CORE Ring)</v>
      </c>
      <c r="E86" s="79" t="str">
        <f ca="1">'C. Masterfiles'!E25</f>
        <v>CORE-2,5GE-CORE</v>
      </c>
      <c r="F86" s="121">
        <f ca="1">'6.Network design'!G213</f>
        <v>17539.551539323536</v>
      </c>
      <c r="G86" s="121">
        <f ca="1">'6.Network design'!H213</f>
        <v>17890.34257011001</v>
      </c>
      <c r="H86" s="121">
        <f ca="1">'6.Network design'!I213</f>
        <v>18248.149421512207</v>
      </c>
      <c r="I86" s="121">
        <f ca="1">'6.Network design'!J213</f>
        <v>18613.112409942452</v>
      </c>
      <c r="J86" s="121">
        <f ca="1">'6.Network design'!K213</f>
        <v>18985.3746581413</v>
      </c>
      <c r="K86" s="121">
        <f ca="1">'6.Network design'!L213</f>
        <v>19365.082151304123</v>
      </c>
      <c r="L86" s="139">
        <f t="shared" ca="1" si="33"/>
        <v>88075.026657184819</v>
      </c>
      <c r="M86" s="139">
        <f t="shared" ca="1" si="34"/>
        <v>91263.925546022976</v>
      </c>
      <c r="N86" s="139">
        <f t="shared" ca="1" si="35"/>
        <v>94572.12095912559</v>
      </c>
      <c r="O86" s="139">
        <f t="shared" ca="1" si="36"/>
        <v>98004.214874189624</v>
      </c>
      <c r="P86" s="139">
        <f t="shared" ca="1" si="37"/>
        <v>101564.99167485535</v>
      </c>
      <c r="Q86" s="139">
        <f t="shared" ca="1" si="38"/>
        <v>105259.42554666946</v>
      </c>
      <c r="U86" s="1"/>
      <c r="V86" s="59"/>
      <c r="W86" s="54"/>
      <c r="AQ86" s="1"/>
      <c r="AR86" s="50"/>
    </row>
    <row r="87" spans="3:44">
      <c r="C87" s="79" t="str">
        <f ca="1">'C. Masterfiles'!C26</f>
        <v>N14</v>
      </c>
      <c r="D87" s="79" t="str">
        <f ca="1">'C. Masterfiles'!D26</f>
        <v>Layer 3 core router - processor</v>
      </c>
      <c r="E87" s="79" t="str">
        <f ca="1">'C. Masterfiles'!E26</f>
        <v>CORE-PROC</v>
      </c>
      <c r="F87" s="121">
        <f ca="1">'6.Network design'!G214</f>
        <v>124834.91401107392</v>
      </c>
      <c r="G87" s="121">
        <f ca="1">'6.Network design'!H214</f>
        <v>127331.61229129539</v>
      </c>
      <c r="H87" s="121">
        <f ca="1">'6.Network design'!I214</f>
        <v>129878.24453712131</v>
      </c>
      <c r="I87" s="121">
        <f ca="1">'6.Network design'!J214</f>
        <v>132475.80942786374</v>
      </c>
      <c r="J87" s="121">
        <f ca="1">'6.Network design'!K214</f>
        <v>135125.32561642095</v>
      </c>
      <c r="K87" s="121">
        <f ca="1">'6.Network design'!L214</f>
        <v>137827.83212874932</v>
      </c>
      <c r="L87" s="139">
        <f t="shared" ca="1" si="33"/>
        <v>6734208.4609463234</v>
      </c>
      <c r="M87" s="139">
        <f t="shared" ca="1" si="34"/>
        <v>6857916.0729076024</v>
      </c>
      <c r="N87" s="139">
        <f t="shared" ca="1" si="35"/>
        <v>6987067.6021198211</v>
      </c>
      <c r="O87" s="139">
        <f t="shared" ca="1" si="36"/>
        <v>7121899.6141929282</v>
      </c>
      <c r="P87" s="139">
        <f t="shared" ca="1" si="37"/>
        <v>7262658.9558890946</v>
      </c>
      <c r="Q87" s="139">
        <f t="shared" ca="1" si="38"/>
        <v>7409603.2019415926</v>
      </c>
      <c r="U87" s="1"/>
      <c r="V87" s="59"/>
      <c r="W87" s="54"/>
      <c r="AQ87" s="1"/>
      <c r="AR87" s="50"/>
    </row>
    <row r="88" spans="3:44">
      <c r="C88" s="79" t="str">
        <f ca="1">'C. Masterfiles'!C27</f>
        <v>N15</v>
      </c>
      <c r="D88" s="79" t="str">
        <f ca="1">'C. Masterfiles'!D27</f>
        <v>Softswitch - common equipment</v>
      </c>
      <c r="E88" s="79" t="str">
        <f ca="1">'C. Masterfiles'!E27</f>
        <v>SX-CMN</v>
      </c>
      <c r="F88" s="121">
        <f ca="1">'6.Network design'!G215</f>
        <v>196.93605553601691</v>
      </c>
      <c r="G88" s="121">
        <f ca="1">'6.Network design'!H215</f>
        <v>200.87477664673716</v>
      </c>
      <c r="H88" s="121">
        <f ca="1">'6.Network design'!I215</f>
        <v>204.89227217967198</v>
      </c>
      <c r="I88" s="121">
        <f ca="1">'6.Network design'!J215</f>
        <v>208.99011762326541</v>
      </c>
      <c r="J88" s="121">
        <f ca="1">'6.Network design'!K215</f>
        <v>213.16991997573078</v>
      </c>
      <c r="K88" s="121">
        <f ca="1">'6.Network design'!L215</f>
        <v>217.43331837524548</v>
      </c>
      <c r="L88" s="139">
        <f t="shared" ca="1" si="33"/>
        <v>965.80283121654327</v>
      </c>
      <c r="M88" s="139">
        <f t="shared" ca="1" si="34"/>
        <v>1006.1856149851753</v>
      </c>
      <c r="N88" s="139">
        <f t="shared" ca="1" si="35"/>
        <v>1048.2591578424413</v>
      </c>
      <c r="O88" s="139">
        <f t="shared" ca="1" si="36"/>
        <v>1092.0943433998957</v>
      </c>
      <c r="P88" s="139">
        <f t="shared" ca="1" si="37"/>
        <v>1137.7650309610053</v>
      </c>
      <c r="Q88" s="139">
        <f t="shared" ca="1" si="38"/>
        <v>1185.3481806063578</v>
      </c>
      <c r="U88" s="1"/>
      <c r="V88" s="59"/>
      <c r="W88" s="54"/>
      <c r="AQ88" s="1"/>
      <c r="AR88" s="50"/>
    </row>
    <row r="89" spans="3:44">
      <c r="C89" s="79" t="str">
        <f ca="1">'C. Masterfiles'!C28</f>
        <v>N16</v>
      </c>
      <c r="D89" s="79" t="str">
        <f ca="1">'C. Masterfiles'!D28</f>
        <v>Softswitch - session border controller</v>
      </c>
      <c r="E89" s="79" t="str">
        <f ca="1">'C. Masterfiles'!E28</f>
        <v>SX-SBC</v>
      </c>
      <c r="F89" s="121">
        <f ca="1">'6.Network design'!G216</f>
        <v>196.93605553601691</v>
      </c>
      <c r="G89" s="121">
        <f ca="1">'6.Network design'!H216</f>
        <v>200.87477664673716</v>
      </c>
      <c r="H89" s="121">
        <f ca="1">'6.Network design'!I216</f>
        <v>204.89227217967198</v>
      </c>
      <c r="I89" s="121">
        <f ca="1">'6.Network design'!J216</f>
        <v>208.99011762326541</v>
      </c>
      <c r="J89" s="121">
        <f ca="1">'6.Network design'!K216</f>
        <v>213.16991997573078</v>
      </c>
      <c r="K89" s="121">
        <f ca="1">'6.Network design'!L216</f>
        <v>217.43331837524548</v>
      </c>
      <c r="L89" s="139">
        <f t="shared" ca="1" si="33"/>
        <v>494458.14798080304</v>
      </c>
      <c r="M89" s="139">
        <f t="shared" ca="1" si="34"/>
        <v>512360.80550494144</v>
      </c>
      <c r="N89" s="139">
        <f t="shared" ca="1" si="35"/>
        <v>530933.20041874854</v>
      </c>
      <c r="O89" s="139">
        <f t="shared" ca="1" si="36"/>
        <v>550201.16848356766</v>
      </c>
      <c r="P89" s="139">
        <f t="shared" ca="1" si="37"/>
        <v>570191.56949795748</v>
      </c>
      <c r="Q89" s="139">
        <f t="shared" ca="1" si="38"/>
        <v>590932.32881904219</v>
      </c>
      <c r="U89" s="1"/>
      <c r="V89" s="59"/>
      <c r="W89" s="54"/>
      <c r="AQ89" s="1"/>
      <c r="AR89" s="50"/>
    </row>
    <row r="90" spans="3:44">
      <c r="C90" s="79" t="str">
        <f ca="1">'C. Masterfiles'!C29</f>
        <v>N17</v>
      </c>
      <c r="D90" s="79" t="str">
        <f ca="1">'C. Masterfiles'!D29</f>
        <v>Softswitch - call control unit</v>
      </c>
      <c r="E90" s="79" t="str">
        <f ca="1">'C. Masterfiles'!E29</f>
        <v>SX-VOICE</v>
      </c>
      <c r="F90" s="121">
        <f ca="1">'6.Network design'!G217</f>
        <v>196.93605553601691</v>
      </c>
      <c r="G90" s="121">
        <f ca="1">'6.Network design'!H217</f>
        <v>200.87477664673716</v>
      </c>
      <c r="H90" s="121">
        <f ca="1">'6.Network design'!I217</f>
        <v>204.89227217967198</v>
      </c>
      <c r="I90" s="121">
        <f ca="1">'6.Network design'!J217</f>
        <v>208.99011762326541</v>
      </c>
      <c r="J90" s="121">
        <f ca="1">'6.Network design'!K217</f>
        <v>213.16991997573078</v>
      </c>
      <c r="K90" s="121">
        <f ca="1">'6.Network design'!L217</f>
        <v>217.43331837524548</v>
      </c>
      <c r="L90" s="139">
        <f t="shared" ca="1" si="33"/>
        <v>49445.814798080311</v>
      </c>
      <c r="M90" s="139">
        <f t="shared" ca="1" si="34"/>
        <v>51236.080550494145</v>
      </c>
      <c r="N90" s="139">
        <f t="shared" ca="1" si="35"/>
        <v>53093.320041874853</v>
      </c>
      <c r="O90" s="139">
        <f t="shared" ca="1" si="36"/>
        <v>55020.116848356774</v>
      </c>
      <c r="P90" s="139">
        <f t="shared" ca="1" si="37"/>
        <v>57019.156949795768</v>
      </c>
      <c r="Q90" s="139">
        <f t="shared" ca="1" si="38"/>
        <v>59093.23288190423</v>
      </c>
      <c r="U90" s="1"/>
      <c r="V90" s="59"/>
      <c r="W90" s="54"/>
      <c r="AQ90" s="1"/>
      <c r="AR90" s="50"/>
    </row>
    <row r="91" spans="3:44">
      <c r="C91" s="79" t="str">
        <f ca="1">'C. Masterfiles'!C30</f>
        <v>N18</v>
      </c>
      <c r="D91" s="79" t="str">
        <f ca="1">'C. Masterfiles'!D30</f>
        <v>Softswitch - right to use voice licenses</v>
      </c>
      <c r="E91" s="79" t="str">
        <f ca="1">'C. Masterfiles'!E30</f>
        <v>SX-RTU</v>
      </c>
      <c r="F91" s="121">
        <f ca="1">'6.Network design'!G218</f>
        <v>196.93605553601691</v>
      </c>
      <c r="G91" s="121">
        <f ca="1">'6.Network design'!H218</f>
        <v>200.87477664673716</v>
      </c>
      <c r="H91" s="121">
        <f ca="1">'6.Network design'!I218</f>
        <v>204.89227217967198</v>
      </c>
      <c r="I91" s="121">
        <f ca="1">'6.Network design'!J218</f>
        <v>208.99011762326541</v>
      </c>
      <c r="J91" s="121">
        <f ca="1">'6.Network design'!K218</f>
        <v>213.16991997573078</v>
      </c>
      <c r="K91" s="121">
        <f ca="1">'6.Network design'!L218</f>
        <v>217.43331837524548</v>
      </c>
      <c r="L91" s="139">
        <f t="shared" ca="1" si="33"/>
        <v>148337.44439424094</v>
      </c>
      <c r="M91" s="139">
        <f t="shared" ca="1" si="34"/>
        <v>153708.24165148244</v>
      </c>
      <c r="N91" s="139">
        <f t="shared" ca="1" si="35"/>
        <v>159279.96012562458</v>
      </c>
      <c r="O91" s="139">
        <f t="shared" ca="1" si="36"/>
        <v>165060.35054507034</v>
      </c>
      <c r="P91" s="139">
        <f t="shared" ca="1" si="37"/>
        <v>171057.47084938729</v>
      </c>
      <c r="Q91" s="139">
        <f t="shared" ca="1" si="38"/>
        <v>177279.69864571269</v>
      </c>
      <c r="U91" s="1"/>
      <c r="V91" s="59"/>
      <c r="W91" s="54"/>
      <c r="AQ91" s="1"/>
      <c r="AR91" s="50"/>
    </row>
    <row r="92" spans="3:44">
      <c r="C92" s="79" t="str">
        <f ca="1">'C. Masterfiles'!C31</f>
        <v>N19</v>
      </c>
      <c r="D92" s="79" t="str">
        <f ca="1">'C. Masterfiles'!D31</f>
        <v xml:space="preserve">Interconnect gateway - common equipment </v>
      </c>
      <c r="E92" s="79" t="str">
        <f ca="1">'C. Masterfiles'!E31</f>
        <v>ICGW-CMN</v>
      </c>
      <c r="F92" s="121">
        <f ca="1">'6.Network design'!G219</f>
        <v>1745.5193726344348</v>
      </c>
      <c r="G92" s="121">
        <f ca="1">'6.Network design'!H219</f>
        <v>1780.429760087123</v>
      </c>
      <c r="H92" s="121">
        <f ca="1">'6.Network design'!I219</f>
        <v>1816.0383552888659</v>
      </c>
      <c r="I92" s="121">
        <f ca="1">'6.Network design'!J219</f>
        <v>1852.3591223946435</v>
      </c>
      <c r="J92" s="121">
        <f ca="1">'6.Network design'!K219</f>
        <v>1889.406304842536</v>
      </c>
      <c r="K92" s="121">
        <f ca="1">'6.Network design'!L219</f>
        <v>1927.1944309393862</v>
      </c>
      <c r="L92" s="139">
        <f t="shared" ca="1" si="33"/>
        <v>4280.1394276055935</v>
      </c>
      <c r="M92" s="139">
        <f t="shared" ca="1" si="34"/>
        <v>4459.1034349764113</v>
      </c>
      <c r="N92" s="139">
        <f t="shared" ca="1" si="35"/>
        <v>4645.5603636805899</v>
      </c>
      <c r="O92" s="139">
        <f t="shared" ca="1" si="36"/>
        <v>4839.8243479604225</v>
      </c>
      <c r="P92" s="139">
        <f t="shared" ca="1" si="37"/>
        <v>5042.2227094043765</v>
      </c>
      <c r="Q92" s="139">
        <f t="shared" ca="1" si="38"/>
        <v>5253.0965112860604</v>
      </c>
      <c r="U92" s="1"/>
      <c r="V92" s="59"/>
      <c r="W92" s="54"/>
      <c r="AQ92" s="1"/>
      <c r="AR92" s="50"/>
    </row>
    <row r="93" spans="3:44">
      <c r="C93" s="79" t="str">
        <f ca="1">'C. Masterfiles'!C32</f>
        <v>N20</v>
      </c>
      <c r="D93" s="79" t="str">
        <f ca="1">'C. Masterfiles'!D32</f>
        <v>Interconnect gateway - controller</v>
      </c>
      <c r="E93" s="79" t="str">
        <f ca="1">'C. Masterfiles'!E32</f>
        <v>ICGW-CONTROL</v>
      </c>
      <c r="F93" s="121">
        <f ca="1">'6.Network design'!G220</f>
        <v>1745.5193726344348</v>
      </c>
      <c r="G93" s="121">
        <f ca="1">'6.Network design'!H220</f>
        <v>1780.429760087123</v>
      </c>
      <c r="H93" s="121">
        <f ca="1">'6.Network design'!I220</f>
        <v>1816.0383552888659</v>
      </c>
      <c r="I93" s="121">
        <f ca="1">'6.Network design'!J220</f>
        <v>1852.3591223946435</v>
      </c>
      <c r="J93" s="121">
        <f ca="1">'6.Network design'!K220</f>
        <v>1889.406304842536</v>
      </c>
      <c r="K93" s="121">
        <f ca="1">'6.Network design'!L220</f>
        <v>1927.1944309393862</v>
      </c>
      <c r="L93" s="139">
        <f t="shared" ca="1" si="33"/>
        <v>47080.944546081832</v>
      </c>
      <c r="M93" s="139">
        <f t="shared" ca="1" si="34"/>
        <v>47945.82291336936</v>
      </c>
      <c r="N93" s="139">
        <f t="shared" ca="1" si="35"/>
        <v>48848.761398292307</v>
      </c>
      <c r="O93" s="139">
        <f t="shared" ca="1" si="36"/>
        <v>49791.413904561552</v>
      </c>
      <c r="P93" s="139">
        <f t="shared" ca="1" si="37"/>
        <v>50775.506214618887</v>
      </c>
      <c r="Q93" s="139">
        <f t="shared" ca="1" si="38"/>
        <v>51802.839113486603</v>
      </c>
      <c r="U93" s="1"/>
      <c r="V93" s="59"/>
      <c r="W93" s="54"/>
      <c r="AQ93" s="1"/>
      <c r="AR93" s="50"/>
    </row>
    <row r="94" spans="3:44">
      <c r="C94" s="79" t="str">
        <f ca="1">'C. Masterfiles'!C33</f>
        <v>N21</v>
      </c>
      <c r="D94" s="79" t="str">
        <f ca="1">'C. Masterfiles'!D33</f>
        <v>Interconnect gateway - 1GE module (to CORE)</v>
      </c>
      <c r="E94" s="79" t="str">
        <f ca="1">'C. Masterfiles'!E33</f>
        <v>ICGW-1GE-CORE</v>
      </c>
      <c r="F94" s="121">
        <f ca="1">'6.Network design'!G221</f>
        <v>1745.5193726344348</v>
      </c>
      <c r="G94" s="121">
        <f ca="1">'6.Network design'!H221</f>
        <v>1780.429760087123</v>
      </c>
      <c r="H94" s="121">
        <f ca="1">'6.Network design'!I221</f>
        <v>1816.0383552888659</v>
      </c>
      <c r="I94" s="121">
        <f ca="1">'6.Network design'!J221</f>
        <v>1852.3591223946435</v>
      </c>
      <c r="J94" s="121">
        <f ca="1">'6.Network design'!K221</f>
        <v>1889.406304842536</v>
      </c>
      <c r="K94" s="121">
        <f ca="1">'6.Network design'!L221</f>
        <v>1927.1944309393862</v>
      </c>
      <c r="L94" s="139">
        <f t="shared" ca="1" si="33"/>
        <v>4382.5711544201677</v>
      </c>
      <c r="M94" s="139">
        <f t="shared" ca="1" si="34"/>
        <v>4541.2492362217408</v>
      </c>
      <c r="N94" s="139">
        <f t="shared" ca="1" si="35"/>
        <v>4705.8634559492129</v>
      </c>
      <c r="O94" s="139">
        <f t="shared" ca="1" si="36"/>
        <v>4876.6428058092633</v>
      </c>
      <c r="P94" s="139">
        <f t="shared" ca="1" si="37"/>
        <v>5053.8253544409772</v>
      </c>
      <c r="Q94" s="139">
        <f t="shared" ca="1" si="38"/>
        <v>5237.6586149354198</v>
      </c>
      <c r="U94" s="1"/>
      <c r="V94" s="59"/>
      <c r="W94" s="54"/>
      <c r="AQ94" s="1"/>
      <c r="AR94" s="50"/>
    </row>
    <row r="95" spans="3:44">
      <c r="C95" s="79" t="str">
        <f ca="1">'C. Masterfiles'!C34</f>
        <v>N22</v>
      </c>
      <c r="D95" s="79" t="str">
        <f ca="1">'C. Masterfiles'!D34</f>
        <v>Interconnect gateway - TDM module (to OLO)</v>
      </c>
      <c r="E95" s="79" t="str">
        <f ca="1">'C. Masterfiles'!E34</f>
        <v>ICGW-TDM-OLO</v>
      </c>
      <c r="F95" s="121">
        <f ca="1">'6.Network design'!G222</f>
        <v>1745.5193726344348</v>
      </c>
      <c r="G95" s="121">
        <f ca="1">'6.Network design'!H222</f>
        <v>1780.429760087123</v>
      </c>
      <c r="H95" s="121">
        <f ca="1">'6.Network design'!I222</f>
        <v>1816.0383552888659</v>
      </c>
      <c r="I95" s="121">
        <f ca="1">'6.Network design'!J222</f>
        <v>1852.3591223946435</v>
      </c>
      <c r="J95" s="121">
        <f ca="1">'6.Network design'!K222</f>
        <v>1889.406304842536</v>
      </c>
      <c r="K95" s="121">
        <f ca="1">'6.Network design'!L222</f>
        <v>1927.1944309393862</v>
      </c>
      <c r="L95" s="139">
        <f t="shared" ca="1" si="33"/>
        <v>4382.5711544201677</v>
      </c>
      <c r="M95" s="139">
        <f t="shared" ca="1" si="34"/>
        <v>4541.2492362217408</v>
      </c>
      <c r="N95" s="139">
        <f t="shared" ca="1" si="35"/>
        <v>4705.8634559492129</v>
      </c>
      <c r="O95" s="139">
        <f t="shared" ca="1" si="36"/>
        <v>4876.6428058092633</v>
      </c>
      <c r="P95" s="139">
        <f t="shared" ca="1" si="37"/>
        <v>5053.8253544409772</v>
      </c>
      <c r="Q95" s="139">
        <f t="shared" ca="1" si="38"/>
        <v>5237.6586149354198</v>
      </c>
      <c r="U95" s="1"/>
      <c r="V95" s="59"/>
      <c r="W95" s="54"/>
      <c r="AQ95" s="1"/>
      <c r="AR95" s="50"/>
    </row>
    <row r="96" spans="3:44">
      <c r="C96" s="79" t="str">
        <f ca="1">'C. Masterfiles'!C35</f>
        <v>N23</v>
      </c>
      <c r="D96" s="79" t="str">
        <f ca="1">'C. Masterfiles'!D35</f>
        <v xml:space="preserve">International gateway - common equipment </v>
      </c>
      <c r="E96" s="79" t="str">
        <f ca="1">'C. Masterfiles'!E35</f>
        <v>INTGW-CMN</v>
      </c>
      <c r="F96" s="121">
        <f ca="1">'6.Network design'!G223</f>
        <v>437.80662727797528</v>
      </c>
      <c r="G96" s="121">
        <f ca="1">'6.Network design'!H223</f>
        <v>446.5627598235348</v>
      </c>
      <c r="H96" s="121">
        <f ca="1">'6.Network design'!I223</f>
        <v>455.49401502000546</v>
      </c>
      <c r="I96" s="121">
        <f ca="1">'6.Network design'!J223</f>
        <v>464.60389532040563</v>
      </c>
      <c r="J96" s="121">
        <f ca="1">'6.Network design'!K223</f>
        <v>473.89597322681368</v>
      </c>
      <c r="K96" s="121">
        <f ca="1">'6.Network design'!L223</f>
        <v>483.37389269135002</v>
      </c>
      <c r="L96" s="139">
        <f t="shared" ca="1" si="33"/>
        <v>2147.0668689873487</v>
      </c>
      <c r="M96" s="139">
        <f t="shared" ca="1" si="34"/>
        <v>2236.8414423315749</v>
      </c>
      <c r="N96" s="139">
        <f t="shared" ca="1" si="35"/>
        <v>2330.37472574095</v>
      </c>
      <c r="O96" s="139">
        <f t="shared" ca="1" si="36"/>
        <v>2427.8242998820529</v>
      </c>
      <c r="P96" s="139">
        <f t="shared" ca="1" si="37"/>
        <v>2529.3543606531675</v>
      </c>
      <c r="Q96" s="139">
        <f t="shared" ca="1" si="38"/>
        <v>2635.1359972600048</v>
      </c>
      <c r="U96" s="1"/>
      <c r="V96" s="59"/>
      <c r="W96" s="54"/>
      <c r="AQ96" s="1"/>
      <c r="AR96" s="50"/>
    </row>
    <row r="97" spans="2:44">
      <c r="C97" s="79" t="str">
        <f ca="1">'C. Masterfiles'!C36</f>
        <v>N24</v>
      </c>
      <c r="D97" s="79" t="str">
        <f ca="1">'C. Masterfiles'!D36</f>
        <v>International gateway - controller</v>
      </c>
      <c r="E97" s="79" t="str">
        <f ca="1">'C. Masterfiles'!E36</f>
        <v>INTGW-CONTROL</v>
      </c>
      <c r="F97" s="121">
        <f ca="1">'6.Network design'!G224</f>
        <v>437.80662727797528</v>
      </c>
      <c r="G97" s="121">
        <f ca="1">'6.Network design'!H224</f>
        <v>446.5627598235348</v>
      </c>
      <c r="H97" s="121">
        <f ca="1">'6.Network design'!I224</f>
        <v>455.49401502000546</v>
      </c>
      <c r="I97" s="121">
        <f ca="1">'6.Network design'!J224</f>
        <v>464.60389532040563</v>
      </c>
      <c r="J97" s="121">
        <f ca="1">'6.Network design'!K224</f>
        <v>473.89597322681368</v>
      </c>
      <c r="K97" s="121">
        <f ca="1">'6.Network design'!L224</f>
        <v>483.37389269135002</v>
      </c>
      <c r="L97" s="139">
        <f t="shared" ca="1" si="33"/>
        <v>23617.440016918481</v>
      </c>
      <c r="M97" s="139">
        <f t="shared" ca="1" si="34"/>
        <v>24051.293100332117</v>
      </c>
      <c r="N97" s="139">
        <f t="shared" ca="1" si="35"/>
        <v>24504.238463094793</v>
      </c>
      <c r="O97" s="139">
        <f t="shared" ca="1" si="36"/>
        <v>24977.105760857292</v>
      </c>
      <c r="P97" s="139">
        <f t="shared" ca="1" si="37"/>
        <v>25470.760706142883</v>
      </c>
      <c r="Q97" s="139">
        <f t="shared" ca="1" si="38"/>
        <v>25986.106635379023</v>
      </c>
      <c r="U97" s="1"/>
      <c r="V97" s="59"/>
      <c r="W97" s="54"/>
      <c r="AQ97" s="1"/>
      <c r="AR97" s="50"/>
    </row>
    <row r="98" spans="2:44">
      <c r="C98" s="79" t="str">
        <f ca="1">'C. Masterfiles'!C37</f>
        <v>N25</v>
      </c>
      <c r="D98" s="79" t="str">
        <f ca="1">'C. Masterfiles'!D37</f>
        <v>International gateway - 1GE module (to CORE)</v>
      </c>
      <c r="E98" s="79" t="str">
        <f ca="1">'C. Masterfiles'!E37</f>
        <v>INTGW-1GE-CORE</v>
      </c>
      <c r="F98" s="121">
        <f ca="1">'6.Network design'!G225</f>
        <v>437.80662727797528</v>
      </c>
      <c r="G98" s="121">
        <f ca="1">'6.Network design'!H225</f>
        <v>446.5627598235348</v>
      </c>
      <c r="H98" s="121">
        <f ca="1">'6.Network design'!I225</f>
        <v>455.49401502000546</v>
      </c>
      <c r="I98" s="121">
        <f ca="1">'6.Network design'!J225</f>
        <v>464.60389532040563</v>
      </c>
      <c r="J98" s="121">
        <f ca="1">'6.Network design'!K225</f>
        <v>473.89597322681368</v>
      </c>
      <c r="K98" s="121">
        <f ca="1">'6.Network design'!L225</f>
        <v>483.37389269135002</v>
      </c>
      <c r="L98" s="139">
        <f t="shared" ca="1" si="33"/>
        <v>1099.2250936903665</v>
      </c>
      <c r="M98" s="139">
        <f t="shared" ca="1" si="34"/>
        <v>1139.024317294306</v>
      </c>
      <c r="N98" s="139">
        <f t="shared" ca="1" si="35"/>
        <v>1180.3124275672435</v>
      </c>
      <c r="O98" s="139">
        <f t="shared" ca="1" si="36"/>
        <v>1223.1468597386317</v>
      </c>
      <c r="P98" s="139">
        <f t="shared" ca="1" si="37"/>
        <v>1267.5873255650815</v>
      </c>
      <c r="Q98" s="139">
        <f t="shared" ca="1" si="38"/>
        <v>1313.6959056360756</v>
      </c>
      <c r="U98" s="1"/>
      <c r="V98" s="59"/>
      <c r="W98" s="54"/>
      <c r="AQ98" s="1"/>
      <c r="AR98" s="50"/>
    </row>
    <row r="99" spans="2:44">
      <c r="C99" s="79" t="str">
        <f ca="1">'C. Masterfiles'!C38</f>
        <v>N26</v>
      </c>
      <c r="D99" s="79" t="str">
        <f ca="1">'C. Masterfiles'!D38</f>
        <v>International gateway - TDM module (to INT)</v>
      </c>
      <c r="E99" s="79" t="str">
        <f ca="1">'C. Masterfiles'!E38</f>
        <v>INTGW-TDM-INT</v>
      </c>
      <c r="F99" s="121">
        <f ca="1">'6.Network design'!G226</f>
        <v>437.80662727797528</v>
      </c>
      <c r="G99" s="121">
        <f ca="1">'6.Network design'!H226</f>
        <v>446.5627598235348</v>
      </c>
      <c r="H99" s="121">
        <f ca="1">'6.Network design'!I226</f>
        <v>455.49401502000546</v>
      </c>
      <c r="I99" s="121">
        <f ca="1">'6.Network design'!J226</f>
        <v>464.60389532040563</v>
      </c>
      <c r="J99" s="121">
        <f ca="1">'6.Network design'!K226</f>
        <v>473.89597322681368</v>
      </c>
      <c r="K99" s="121">
        <f ca="1">'6.Network design'!L226</f>
        <v>483.37389269135002</v>
      </c>
      <c r="L99" s="139">
        <f t="shared" ca="1" si="33"/>
        <v>1099.2250936903665</v>
      </c>
      <c r="M99" s="139">
        <f t="shared" ca="1" si="34"/>
        <v>1139.024317294306</v>
      </c>
      <c r="N99" s="139">
        <f t="shared" ca="1" si="35"/>
        <v>1180.3124275672435</v>
      </c>
      <c r="O99" s="139">
        <f t="shared" ca="1" si="36"/>
        <v>1223.1468597386317</v>
      </c>
      <c r="P99" s="139">
        <f t="shared" ca="1" si="37"/>
        <v>1267.5873255650815</v>
      </c>
      <c r="Q99" s="139">
        <f t="shared" ca="1" si="38"/>
        <v>1313.6959056360756</v>
      </c>
      <c r="U99" s="1"/>
      <c r="V99" s="59"/>
      <c r="W99" s="54"/>
      <c r="AQ99" s="1"/>
      <c r="AR99" s="50"/>
    </row>
    <row r="100" spans="2:44">
      <c r="C100" s="79" t="str">
        <f ca="1">'C. Masterfiles'!C39</f>
        <v>N27</v>
      </c>
      <c r="D100" s="79" t="str">
        <f ca="1">'C. Masterfiles'!D39</f>
        <v>Signalling gateway - common equipment</v>
      </c>
      <c r="E100" s="79" t="str">
        <f ca="1">'C. Masterfiles'!E39</f>
        <v>SGW-CMN</v>
      </c>
      <c r="F100" s="121">
        <f ca="1">'6.Network design'!G227</f>
        <v>103.77425061110303</v>
      </c>
      <c r="G100" s="121">
        <f ca="1">'6.Network design'!H227</f>
        <v>105.84973562332507</v>
      </c>
      <c r="H100" s="121">
        <f ca="1">'6.Network design'!I227</f>
        <v>107.9667303357916</v>
      </c>
      <c r="I100" s="121">
        <f ca="1">'6.Network design'!J227</f>
        <v>110.12606494250745</v>
      </c>
      <c r="J100" s="121">
        <f ca="1">'6.Network design'!K227</f>
        <v>112.32858624135758</v>
      </c>
      <c r="K100" s="121">
        <f ca="1">'6.Network design'!L227</f>
        <v>114.57515796618475</v>
      </c>
      <c r="L100" s="139">
        <f t="shared" ca="1" si="33"/>
        <v>2544.6194901890003</v>
      </c>
      <c r="M100" s="139">
        <f t="shared" ca="1" si="34"/>
        <v>2651.0167954405429</v>
      </c>
      <c r="N100" s="139">
        <f t="shared" ca="1" si="35"/>
        <v>2761.8687765235181</v>
      </c>
      <c r="O100" s="139">
        <f t="shared" ca="1" si="36"/>
        <v>2877.3621918669455</v>
      </c>
      <c r="P100" s="139">
        <f t="shared" ca="1" si="37"/>
        <v>2997.6916400131522</v>
      </c>
      <c r="Q100" s="139">
        <f t="shared" ca="1" si="38"/>
        <v>3123.0598891822165</v>
      </c>
      <c r="U100" s="1"/>
      <c r="V100" s="59"/>
      <c r="W100" s="54"/>
      <c r="AQ100" s="1"/>
      <c r="AR100" s="50"/>
    </row>
    <row r="101" spans="2:44">
      <c r="C101" s="79" t="str">
        <f ca="1">'C. Masterfiles'!C40</f>
        <v>N28</v>
      </c>
      <c r="D101" s="79" t="str">
        <f ca="1">'C. Masterfiles'!D40</f>
        <v>Signalling gateway - controller</v>
      </c>
      <c r="E101" s="79" t="str">
        <f ca="1">'C. Masterfiles'!E40</f>
        <v>SGW-CONTROL</v>
      </c>
      <c r="F101" s="121">
        <f ca="1">'6.Network design'!G228</f>
        <v>103.77425061110303</v>
      </c>
      <c r="G101" s="121">
        <f ca="1">'6.Network design'!H228</f>
        <v>105.84973562332507</v>
      </c>
      <c r="H101" s="121">
        <f ca="1">'6.Network design'!I228</f>
        <v>107.9667303357916</v>
      </c>
      <c r="I101" s="121">
        <f ca="1">'6.Network design'!J228</f>
        <v>110.12606494250745</v>
      </c>
      <c r="J101" s="121">
        <f ca="1">'6.Network design'!K228</f>
        <v>112.32858624135758</v>
      </c>
      <c r="K101" s="121">
        <f ca="1">'6.Network design'!L228</f>
        <v>114.57515796618475</v>
      </c>
      <c r="L101" s="139">
        <f t="shared" ca="1" si="33"/>
        <v>1399.523206367694</v>
      </c>
      <c r="M101" s="139">
        <f t="shared" ca="1" si="34"/>
        <v>1425.2324897598228</v>
      </c>
      <c r="N101" s="139">
        <f t="shared" ca="1" si="35"/>
        <v>1452.0731442062363</v>
      </c>
      <c r="O101" s="139">
        <f t="shared" ca="1" si="36"/>
        <v>1480.0943334747146</v>
      </c>
      <c r="P101" s="139">
        <f t="shared" ca="1" si="37"/>
        <v>1509.3473579926319</v>
      </c>
      <c r="Q101" s="139">
        <f t="shared" ca="1" si="38"/>
        <v>1539.885747706184</v>
      </c>
      <c r="U101" s="1"/>
      <c r="V101" s="59"/>
      <c r="W101" s="54"/>
      <c r="AQ101" s="1"/>
      <c r="AR101" s="50"/>
    </row>
    <row r="102" spans="2:44">
      <c r="C102" s="79" t="str">
        <f ca="1">'C. Masterfiles'!C41</f>
        <v>N29</v>
      </c>
      <c r="D102" s="79" t="str">
        <f ca="1">'C. Masterfiles'!D41</f>
        <v>Signalling gateway - CCS7 to SIGTRAN to the core</v>
      </c>
      <c r="E102" s="79" t="str">
        <f ca="1">'C. Masterfiles'!E41</f>
        <v>SGW-SIGTRAN</v>
      </c>
      <c r="F102" s="121">
        <f ca="1">'6.Network design'!G229</f>
        <v>103.77425061110303</v>
      </c>
      <c r="G102" s="121">
        <f ca="1">'6.Network design'!H229</f>
        <v>105.84973562332507</v>
      </c>
      <c r="H102" s="121">
        <f ca="1">'6.Network design'!I229</f>
        <v>107.9667303357916</v>
      </c>
      <c r="I102" s="121">
        <f ca="1">'6.Network design'!J229</f>
        <v>110.12606494250745</v>
      </c>
      <c r="J102" s="121">
        <f ca="1">'6.Network design'!K229</f>
        <v>112.32858624135758</v>
      </c>
      <c r="K102" s="121">
        <f ca="1">'6.Network design'!L229</f>
        <v>114.57515796618475</v>
      </c>
      <c r="L102" s="139">
        <f t="shared" ca="1" si="33"/>
        <v>5211.0339699453825</v>
      </c>
      <c r="M102" s="139">
        <f t="shared" ca="1" si="34"/>
        <v>5399.7078888433798</v>
      </c>
      <c r="N102" s="139">
        <f t="shared" ca="1" si="35"/>
        <v>5595.4400882101236</v>
      </c>
      <c r="O102" s="139">
        <f t="shared" ca="1" si="36"/>
        <v>5798.5028479757784</v>
      </c>
      <c r="P102" s="139">
        <f t="shared" ca="1" si="37"/>
        <v>6009.1792402735118</v>
      </c>
      <c r="Q102" s="139">
        <f t="shared" ca="1" si="38"/>
        <v>6227.7635670279551</v>
      </c>
      <c r="U102" s="1"/>
      <c r="V102" s="59"/>
      <c r="W102" s="54"/>
      <c r="AQ102" s="1"/>
      <c r="AR102" s="50"/>
    </row>
    <row r="103" spans="2:44">
      <c r="C103" s="79" t="str">
        <f ca="1">'C. Masterfiles'!C42</f>
        <v>N30</v>
      </c>
      <c r="D103" s="79" t="str">
        <f ca="1">'C. Masterfiles'!D42</f>
        <v>Network management system</v>
      </c>
      <c r="E103" s="79" t="str">
        <f ca="1">'C. Masterfiles'!E42</f>
        <v>NMS</v>
      </c>
      <c r="F103" s="121">
        <f ca="1">'6.Network design'!G230</f>
        <v>2613.7500000000005</v>
      </c>
      <c r="G103" s="121">
        <f ca="1">'6.Network design'!H230</f>
        <v>2666.0250000000005</v>
      </c>
      <c r="H103" s="121">
        <f ca="1">'6.Network design'!I230</f>
        <v>2719.3433333333337</v>
      </c>
      <c r="I103" s="121">
        <f ca="1">'6.Network design'!J230</f>
        <v>2773.7333333333336</v>
      </c>
      <c r="J103" s="121">
        <f ca="1">'6.Network design'!K230</f>
        <v>2829.2066666666669</v>
      </c>
      <c r="K103" s="121">
        <f ca="1">'6.Network design'!L230</f>
        <v>2885.7894400006412</v>
      </c>
      <c r="L103" s="139">
        <f t="shared" ca="1" si="33"/>
        <v>352496.28487822425</v>
      </c>
      <c r="M103" s="139">
        <f t="shared" ca="1" si="34"/>
        <v>358971.6522328874</v>
      </c>
      <c r="N103" s="139">
        <f t="shared" ca="1" si="35"/>
        <v>365731.68530052161</v>
      </c>
      <c r="O103" s="139">
        <f t="shared" ca="1" si="36"/>
        <v>372789.76520044205</v>
      </c>
      <c r="P103" s="139">
        <f t="shared" ca="1" si="37"/>
        <v>380157.51381158538</v>
      </c>
      <c r="Q103" s="139">
        <f t="shared" ca="1" si="38"/>
        <v>387848.99872008205</v>
      </c>
      <c r="U103" s="1"/>
      <c r="V103" s="59"/>
      <c r="W103" s="54"/>
      <c r="AQ103" s="1"/>
      <c r="AR103" s="50"/>
    </row>
    <row r="104" spans="2:44">
      <c r="C104" s="79" t="str">
        <f ca="1">'C. Masterfiles'!C43</f>
        <v>N31</v>
      </c>
      <c r="D104" s="79" t="str">
        <f ca="1">'C. Masterfiles'!D43</f>
        <v>Operational support system</v>
      </c>
      <c r="E104" s="79" t="str">
        <f ca="1">'C. Masterfiles'!E43</f>
        <v>OSS</v>
      </c>
      <c r="F104" s="121">
        <f ca="1">'6.Network design'!G231</f>
        <v>2613.7500000000005</v>
      </c>
      <c r="G104" s="121">
        <f ca="1">'6.Network design'!H231</f>
        <v>2666.0250000000005</v>
      </c>
      <c r="H104" s="121">
        <f ca="1">'6.Network design'!I231</f>
        <v>2719.3433333333337</v>
      </c>
      <c r="I104" s="121">
        <f ca="1">'6.Network design'!J231</f>
        <v>2773.7333333333336</v>
      </c>
      <c r="J104" s="121">
        <f ca="1">'6.Network design'!K231</f>
        <v>2829.2066666666669</v>
      </c>
      <c r="K104" s="121">
        <f ca="1">'6.Network design'!L231</f>
        <v>2885.7894400006412</v>
      </c>
      <c r="L104" s="139">
        <f t="shared" ca="1" si="33"/>
        <v>3524962.8487822423</v>
      </c>
      <c r="M104" s="139">
        <f t="shared" ca="1" si="34"/>
        <v>3589716.5223288741</v>
      </c>
      <c r="N104" s="139">
        <f t="shared" ca="1" si="35"/>
        <v>3657316.8530052169</v>
      </c>
      <c r="O104" s="139">
        <f t="shared" ca="1" si="36"/>
        <v>3727897.6520044212</v>
      </c>
      <c r="P104" s="139">
        <f t="shared" ca="1" si="37"/>
        <v>3801575.1381158531</v>
      </c>
      <c r="Q104" s="139">
        <f t="shared" ca="1" si="38"/>
        <v>3878489.9872008199</v>
      </c>
      <c r="U104" s="1"/>
      <c r="V104" s="59"/>
      <c r="W104" s="54"/>
      <c r="AQ104" s="1"/>
      <c r="AR104" s="50"/>
    </row>
    <row r="105" spans="2:44">
      <c r="C105" s="79" t="str">
        <f ca="1">'C. Masterfiles'!C44</f>
        <v>N32</v>
      </c>
      <c r="D105" s="79" t="str">
        <f ca="1">'C. Masterfiles'!D44</f>
        <v>Interconnection billing system</v>
      </c>
      <c r="E105" s="79" t="str">
        <f ca="1">'C. Masterfiles'!E44</f>
        <v>IBIL</v>
      </c>
      <c r="F105" s="121">
        <f ca="1">'6.Network design'!G232</f>
        <v>2613.7500000000005</v>
      </c>
      <c r="G105" s="121">
        <f ca="1">'6.Network design'!H232</f>
        <v>2666.0250000000005</v>
      </c>
      <c r="H105" s="121">
        <f ca="1">'6.Network design'!I232</f>
        <v>2719.3433333333337</v>
      </c>
      <c r="I105" s="121">
        <f ca="1">'6.Network design'!J232</f>
        <v>2773.7333333333336</v>
      </c>
      <c r="J105" s="121">
        <f ca="1">'6.Network design'!K232</f>
        <v>2829.2066666666669</v>
      </c>
      <c r="K105" s="121">
        <f ca="1">'6.Network design'!L232</f>
        <v>2885.7894400006412</v>
      </c>
      <c r="L105" s="139">
        <f t="shared" ca="1" si="33"/>
        <v>2114977.7092693457</v>
      </c>
      <c r="M105" s="139">
        <f t="shared" ca="1" si="34"/>
        <v>2153829.9133973247</v>
      </c>
      <c r="N105" s="139">
        <f t="shared" ca="1" si="35"/>
        <v>2194390.1118031298</v>
      </c>
      <c r="O105" s="139">
        <f t="shared" ca="1" si="36"/>
        <v>2236738.5912026525</v>
      </c>
      <c r="P105" s="139">
        <f t="shared" ca="1" si="37"/>
        <v>2280945.082869512</v>
      </c>
      <c r="Q105" s="139">
        <f t="shared" ca="1" si="38"/>
        <v>2327093.9923204915</v>
      </c>
      <c r="U105" s="1"/>
      <c r="V105" s="59"/>
      <c r="W105" s="54"/>
      <c r="AQ105" s="1"/>
      <c r="AR105" s="50"/>
    </row>
    <row r="106" spans="2:44">
      <c r="C106" s="165" t="s">
        <v>1</v>
      </c>
      <c r="D106" s="258"/>
      <c r="E106" s="284"/>
      <c r="F106" s="284"/>
      <c r="G106" s="284"/>
      <c r="H106" s="284"/>
      <c r="I106" s="284"/>
      <c r="J106" s="284"/>
      <c r="K106" s="284"/>
      <c r="L106" s="381">
        <f t="shared" ref="L106:Q106" ca="1" si="39">SUM(L74:L105)</f>
        <v>50722575.120847099</v>
      </c>
      <c r="M106" s="381">
        <f t="shared" ca="1" si="39"/>
        <v>52360705.415808782</v>
      </c>
      <c r="N106" s="381">
        <f t="shared" ca="1" si="39"/>
        <v>54077687.636301354</v>
      </c>
      <c r="O106" s="381">
        <f t="shared" ca="1" si="39"/>
        <v>55877413.525755055</v>
      </c>
      <c r="P106" s="381">
        <f t="shared" ca="1" si="39"/>
        <v>57763929.966547064</v>
      </c>
      <c r="Q106" s="381">
        <f t="shared" ca="1" si="39"/>
        <v>59741519.957023367</v>
      </c>
      <c r="U106" s="1"/>
      <c r="V106" s="59"/>
      <c r="W106" s="54"/>
      <c r="AQ106" s="1"/>
      <c r="AR106" s="50"/>
    </row>
    <row r="108" spans="2:44" ht="15.75">
      <c r="B108" s="100">
        <f>B69+0.01</f>
        <v>7.0299999999999994</v>
      </c>
      <c r="C108" s="24" t="s">
        <v>561</v>
      </c>
    </row>
    <row r="110" spans="2:44" ht="38.25">
      <c r="C110" s="253">
        <f ca="1">'C. Masterfiles'!$D$106</f>
        <v>2015</v>
      </c>
      <c r="D110" s="156"/>
      <c r="E110" s="251" t="s">
        <v>211</v>
      </c>
      <c r="F110" s="77" t="str">
        <f ca="1">'C. Masterfiles'!D66</f>
        <v>Trench - urban</v>
      </c>
      <c r="G110" s="77" t="str">
        <f ca="1">'C. Masterfiles'!D67</f>
        <v>Trench - suburban</v>
      </c>
      <c r="H110" s="77" t="str">
        <f ca="1">'C. Masterfiles'!D68</f>
        <v>Trench - rural</v>
      </c>
      <c r="I110" s="77" t="str">
        <f ca="1">'C. Masterfiles'!D69</f>
        <v>Duct</v>
      </c>
      <c r="J110" s="77" t="str">
        <f ca="1">'C. Masterfiles'!D70</f>
        <v>Cable - 12 fibre</v>
      </c>
      <c r="K110" s="77" t="str">
        <f ca="1">'C. Masterfiles'!D71</f>
        <v>Cable - 24 fibre</v>
      </c>
      <c r="L110" s="77" t="str">
        <f ca="1">'C. Masterfiles'!D72</f>
        <v>Cable -  48 fibre</v>
      </c>
      <c r="M110" s="77" t="str">
        <f ca="1">'C. Masterfiles'!D73</f>
        <v>Cable - 64 fibre</v>
      </c>
      <c r="N110" s="77" t="str">
        <f ca="1">'C. Masterfiles'!D74</f>
        <v>Cable - 96 fibre</v>
      </c>
      <c r="O110" s="77" t="str">
        <f ca="1">'C. Masterfiles'!D75</f>
        <v>Cable - 192 fibre</v>
      </c>
      <c r="P110" s="77" t="str">
        <f ca="1">'C. Masterfiles'!D76</f>
        <v>Fibre joint</v>
      </c>
      <c r="Q110" s="77" t="str">
        <f ca="1">'C. Masterfiles'!D77</f>
        <v>Jointing box</v>
      </c>
      <c r="R110" s="77" t="str">
        <f ca="1">'C. Masterfiles'!D78</f>
        <v>Manhole</v>
      </c>
      <c r="S110" s="77" t="str">
        <f ca="1">'C. Masterfiles'!D79</f>
        <v>Cross connection frame</v>
      </c>
      <c r="U110" s="1"/>
      <c r="V110" s="1"/>
      <c r="AA110" s="50"/>
      <c r="AQ110" s="1"/>
    </row>
    <row r="111" spans="2:44">
      <c r="B111" s="280"/>
      <c r="C111" s="256"/>
      <c r="D111" s="158"/>
      <c r="E111" s="251" t="s">
        <v>184</v>
      </c>
      <c r="F111" s="282">
        <f ca="1">AD53</f>
        <v>1906.2738217734129</v>
      </c>
      <c r="G111" s="282">
        <f ca="1">AD54</f>
        <v>1906.2738217734129</v>
      </c>
      <c r="H111" s="282">
        <f ca="1">AD55</f>
        <v>1906.2738217734129</v>
      </c>
      <c r="I111" s="282">
        <f ca="1">AD56</f>
        <v>963.63985949338496</v>
      </c>
      <c r="J111" s="282">
        <f ca="1">AD57</f>
        <v>96.363985949338499</v>
      </c>
      <c r="K111" s="282">
        <f ca="1">AD58</f>
        <v>144.54597892400773</v>
      </c>
      <c r="L111" s="282">
        <f ca="1">AD59</f>
        <v>192.727971898677</v>
      </c>
      <c r="M111" s="282">
        <f ca="1">AD60</f>
        <v>240.90996487334624</v>
      </c>
      <c r="N111" s="282">
        <f ca="1">AD61</f>
        <v>289.09195784801545</v>
      </c>
      <c r="O111" s="282">
        <f ca="1">AD62</f>
        <v>337.2739508226847</v>
      </c>
      <c r="P111" s="282">
        <f ca="1">AD63</f>
        <v>38.545594379735398</v>
      </c>
      <c r="Q111" s="282">
        <f ca="1">AD64</f>
        <v>19.272797189867699</v>
      </c>
      <c r="R111" s="282">
        <f ca="1">AD65</f>
        <v>38.545594379735398</v>
      </c>
      <c r="S111" s="282">
        <f ca="1">AD66</f>
        <v>19.272797189867699</v>
      </c>
      <c r="U111" s="1"/>
      <c r="V111" s="1"/>
      <c r="AA111" s="50"/>
      <c r="AQ111" s="1"/>
    </row>
    <row r="112" spans="2:44">
      <c r="B112" s="280"/>
      <c r="C112" s="252" t="s">
        <v>21</v>
      </c>
      <c r="D112" s="258" t="s">
        <v>186</v>
      </c>
      <c r="E112" s="257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  <c r="S112" s="250"/>
      <c r="U112" s="1"/>
      <c r="V112" s="1"/>
      <c r="AA112" s="50"/>
      <c r="AQ112" s="1"/>
    </row>
    <row r="113" spans="2:43">
      <c r="B113" s="280"/>
      <c r="C113" s="242" t="str">
        <f ca="1">'C. Masterfiles'!C51</f>
        <v>TL01</v>
      </c>
      <c r="D113" s="246" t="str">
        <f ca="1">'C. Masterfiles'!D51</f>
        <v>MSAN ring</v>
      </c>
      <c r="E113" s="249"/>
      <c r="F113" s="282">
        <f ca="1">F$111*'6.Network design'!F299</f>
        <v>4559806.9816820035</v>
      </c>
      <c r="G113" s="282">
        <f ca="1">G$111*'6.Network design'!G299</f>
        <v>2279903.4908410017</v>
      </c>
      <c r="H113" s="282">
        <f ca="1">H$111*'6.Network design'!H299</f>
        <v>18235415.379084468</v>
      </c>
      <c r="I113" s="282">
        <f ca="1">I$111*'6.Network design'!I299</f>
        <v>3456576.1760027721</v>
      </c>
      <c r="J113" s="282">
        <f ca="1">J$111*'6.Network design'!J299</f>
        <v>633785.9355887993</v>
      </c>
      <c r="K113" s="282">
        <f ca="1">K$111*'6.Network design'!K299</f>
        <v>950678.90338319878</v>
      </c>
      <c r="L113" s="282">
        <f ca="1">L$111*'6.Network design'!L299</f>
        <v>0</v>
      </c>
      <c r="M113" s="282">
        <f ca="1">M$111*'6.Network design'!M299</f>
        <v>0</v>
      </c>
      <c r="N113" s="282">
        <f ca="1">N$111*'6.Network design'!N299</f>
        <v>0</v>
      </c>
      <c r="O113" s="282">
        <f ca="1">O$111*'6.Network design'!O299</f>
        <v>0</v>
      </c>
      <c r="P113" s="282">
        <f ca="1">P$111*'6.Network design'!P299</f>
        <v>101413.45881308384</v>
      </c>
      <c r="Q113" s="282">
        <f ca="1">Q$111*'6.Network design'!Q299</f>
        <v>50706.729406541919</v>
      </c>
      <c r="R113" s="282">
        <f ca="1">R$111*'6.Network design'!R299</f>
        <v>101413.45881308384</v>
      </c>
      <c r="S113" s="282">
        <f ca="1">S$111*'6.Network design'!S299</f>
        <v>50706.729406541919</v>
      </c>
      <c r="U113" s="1"/>
      <c r="V113" s="1"/>
      <c r="AA113" s="50"/>
      <c r="AQ113" s="1"/>
    </row>
    <row r="114" spans="2:43">
      <c r="B114" s="280"/>
      <c r="C114" s="242" t="str">
        <f ca="1">'C. Masterfiles'!C52</f>
        <v>TL02</v>
      </c>
      <c r="D114" s="246" t="str">
        <f ca="1">'C. Masterfiles'!D52</f>
        <v>AGGR ring</v>
      </c>
      <c r="E114" s="247"/>
      <c r="F114" s="282">
        <f ca="1">F$111*'6.Network design'!F300</f>
        <v>1525019.0574187303</v>
      </c>
      <c r="G114" s="282">
        <f ca="1">G$111*'6.Network design'!G300</f>
        <v>762509.52870936517</v>
      </c>
      <c r="H114" s="282">
        <f ca="1">H$111*'6.Network design'!H300</f>
        <v>10675133.401931113</v>
      </c>
      <c r="I114" s="282">
        <f ca="1">I$111*'6.Network design'!I300</f>
        <v>1156367.8313920619</v>
      </c>
      <c r="J114" s="282">
        <f ca="1">J$111*'6.Network design'!J300</f>
        <v>0</v>
      </c>
      <c r="K114" s="282">
        <f ca="1">K$111*'6.Network design'!K300</f>
        <v>245728.16417081314</v>
      </c>
      <c r="L114" s="282">
        <f ca="1">L$111*'6.Network design'!L300</f>
        <v>655275.10445550177</v>
      </c>
      <c r="M114" s="282">
        <f ca="1">M$111*'6.Network design'!M300</f>
        <v>409546.94028468861</v>
      </c>
      <c r="N114" s="282">
        <f ca="1">N$111*'6.Network design'!N300</f>
        <v>0</v>
      </c>
      <c r="O114" s="282">
        <f ca="1">O$111*'6.Network design'!O300</f>
        <v>0</v>
      </c>
      <c r="P114" s="282">
        <f ca="1">P$111*'6.Network design'!P300</f>
        <v>26211.004178220071</v>
      </c>
      <c r="Q114" s="282">
        <f ca="1">Q$111*'6.Network design'!Q300</f>
        <v>13105.502089110036</v>
      </c>
      <c r="R114" s="282">
        <f ca="1">R$111*'6.Network design'!R300</f>
        <v>26211.004178220071</v>
      </c>
      <c r="S114" s="282">
        <f ca="1">S$111*'6.Network design'!S300</f>
        <v>13105.502089110036</v>
      </c>
      <c r="U114" s="1"/>
      <c r="V114" s="1"/>
      <c r="AA114" s="50"/>
      <c r="AQ114" s="1"/>
    </row>
    <row r="115" spans="2:43">
      <c r="B115" s="280"/>
      <c r="C115" s="242" t="str">
        <f ca="1">'C. Masterfiles'!C53</f>
        <v>TL03</v>
      </c>
      <c r="D115" s="246" t="str">
        <f ca="1">'C. Masterfiles'!D53</f>
        <v>EDGE ring</v>
      </c>
      <c r="E115" s="247"/>
      <c r="F115" s="282">
        <f ca="1">F$111*'6.Network design'!F301</f>
        <v>508975.11041350127</v>
      </c>
      <c r="G115" s="282">
        <f ca="1">G$111*'6.Network design'!G301</f>
        <v>255440.69211763734</v>
      </c>
      <c r="H115" s="282">
        <f ca="1">H$111*'6.Network design'!H301</f>
        <v>3559013.2252509617</v>
      </c>
      <c r="I115" s="282">
        <f ca="1">I$111*'6.Network design'!I301</f>
        <v>385455.943797354</v>
      </c>
      <c r="J115" s="282">
        <f ca="1">J$111*'6.Network design'!J301</f>
        <v>0</v>
      </c>
      <c r="K115" s="282">
        <f ca="1">K$111*'6.Network design'!K301</f>
        <v>0</v>
      </c>
      <c r="L115" s="282">
        <f ca="1">L$111*'6.Network design'!L301</f>
        <v>109276.76006654986</v>
      </c>
      <c r="M115" s="282">
        <f ca="1">M$111*'6.Network design'!M301</f>
        <v>273191.90016637463</v>
      </c>
      <c r="N115" s="282">
        <f ca="1">N$111*'6.Network design'!N301</f>
        <v>163915.14009982476</v>
      </c>
      <c r="O115" s="282">
        <f ca="1">O$111*'6.Network design'!O301</f>
        <v>0</v>
      </c>
      <c r="P115" s="282">
        <f ca="1">P$111*'6.Network design'!P301</f>
        <v>8749.8499241999361</v>
      </c>
      <c r="Q115" s="282">
        <f ca="1">Q$111*'6.Network design'!Q301</f>
        <v>4374.9249620999681</v>
      </c>
      <c r="R115" s="282">
        <f ca="1">R$111*'6.Network design'!R301</f>
        <v>8749.8499241999361</v>
      </c>
      <c r="S115" s="282">
        <f ca="1">S$111*'6.Network design'!S301</f>
        <v>4374.9249620999681</v>
      </c>
      <c r="U115" s="1"/>
      <c r="V115" s="1"/>
      <c r="AA115" s="50"/>
      <c r="AQ115" s="1"/>
    </row>
    <row r="116" spans="2:43">
      <c r="B116" s="280"/>
      <c r="C116" s="242" t="str">
        <f ca="1">'C. Masterfiles'!C54</f>
        <v>TL04</v>
      </c>
      <c r="D116" s="246" t="str">
        <f ca="1">'C. Masterfiles'!D54</f>
        <v>CORE ring</v>
      </c>
      <c r="E116" s="247"/>
      <c r="F116" s="282">
        <f ca="1">F$111*'6.Network design'!F302</f>
        <v>514693.93187882152</v>
      </c>
      <c r="G116" s="282">
        <f ca="1">G$111*'6.Network design'!G302</f>
        <v>257346.96593941076</v>
      </c>
      <c r="H116" s="282">
        <f ca="1">H$111*'6.Network design'!H302</f>
        <v>2830816.6253335183</v>
      </c>
      <c r="I116" s="282">
        <f ca="1">I$111*'6.Network design'!I302</f>
        <v>390274.1430948209</v>
      </c>
      <c r="J116" s="282">
        <f ca="1">J$111*'6.Network design'!J302</f>
        <v>0</v>
      </c>
      <c r="K116" s="282">
        <f ca="1">K$111*'6.Network design'!K302</f>
        <v>0</v>
      </c>
      <c r="L116" s="282">
        <f ca="1">L$111*'6.Network design'!L302</f>
        <v>0</v>
      </c>
      <c r="M116" s="282">
        <f ca="1">M$111*'6.Network design'!M302</f>
        <v>0</v>
      </c>
      <c r="N116" s="282">
        <f ca="1">N$111*'6.Network design'!N302</f>
        <v>273191.90016637463</v>
      </c>
      <c r="O116" s="282">
        <f ca="1">O$111*'6.Network design'!O302</f>
        <v>318723.88352743705</v>
      </c>
      <c r="P116" s="282">
        <f ca="1">P$111*'6.Network design'!P302</f>
        <v>7285.1173377699906</v>
      </c>
      <c r="Q116" s="282">
        <f ca="1">Q$111*'6.Network design'!Q302</f>
        <v>3642.5586688849953</v>
      </c>
      <c r="R116" s="282">
        <f ca="1">R$111*'6.Network design'!R302</f>
        <v>7285.1173377699906</v>
      </c>
      <c r="S116" s="282">
        <f ca="1">S$111*'6.Network design'!S302</f>
        <v>3642.5586688849953</v>
      </c>
      <c r="U116" s="1"/>
      <c r="V116" s="1"/>
      <c r="AA116" s="50"/>
      <c r="AQ116" s="1"/>
    </row>
    <row r="117" spans="2:43">
      <c r="B117" s="280"/>
      <c r="C117" s="242" t="str">
        <f ca="1">'C. Masterfiles'!C55</f>
        <v>TL05</v>
      </c>
      <c r="D117" s="246" t="str">
        <f ca="1">'C. Masterfiles'!D55</f>
        <v>CORE-ICGW</v>
      </c>
      <c r="E117" s="247"/>
      <c r="F117" s="282">
        <f ca="1">F$111*'6.Network design'!F303</f>
        <v>0</v>
      </c>
      <c r="G117" s="282">
        <f ca="1">G$111*'6.Network design'!G303</f>
        <v>0</v>
      </c>
      <c r="H117" s="282">
        <f ca="1">H$111*'6.Network design'!H303</f>
        <v>0</v>
      </c>
      <c r="I117" s="282">
        <f ca="1">I$111*'6.Network design'!I303</f>
        <v>0</v>
      </c>
      <c r="J117" s="282">
        <f ca="1">J$111*'6.Network design'!J303</f>
        <v>0</v>
      </c>
      <c r="K117" s="282">
        <f ca="1">K$111*'6.Network design'!K303</f>
        <v>0</v>
      </c>
      <c r="L117" s="282">
        <f ca="1">L$111*'6.Network design'!L303</f>
        <v>0</v>
      </c>
      <c r="M117" s="282">
        <f ca="1">M$111*'6.Network design'!M303</f>
        <v>0</v>
      </c>
      <c r="N117" s="282">
        <f ca="1">N$111*'6.Network design'!N303</f>
        <v>0</v>
      </c>
      <c r="O117" s="282">
        <f ca="1">O$111*'6.Network design'!O303</f>
        <v>0</v>
      </c>
      <c r="P117" s="282">
        <f ca="1">P$111*'6.Network design'!P303</f>
        <v>0</v>
      </c>
      <c r="Q117" s="282">
        <f ca="1">Q$111*'6.Network design'!Q303</f>
        <v>0</v>
      </c>
      <c r="R117" s="282">
        <f ca="1">R$111*'6.Network design'!R303</f>
        <v>0</v>
      </c>
      <c r="S117" s="282">
        <f ca="1">S$111*'6.Network design'!S303</f>
        <v>0</v>
      </c>
      <c r="U117" s="1"/>
      <c r="V117" s="1"/>
      <c r="AA117" s="50"/>
      <c r="AQ117" s="1"/>
    </row>
    <row r="118" spans="2:43">
      <c r="B118" s="280"/>
      <c r="C118" s="242" t="str">
        <f ca="1">'C. Masterfiles'!C56</f>
        <v>TL06</v>
      </c>
      <c r="D118" s="246" t="str">
        <f ca="1">'C. Masterfiles'!D56</f>
        <v>CORE-INTGW</v>
      </c>
      <c r="E118" s="247"/>
      <c r="F118" s="282">
        <f ca="1">F$111*'6.Network design'!F304</f>
        <v>0</v>
      </c>
      <c r="G118" s="282">
        <f ca="1">G$111*'6.Network design'!G304</f>
        <v>0</v>
      </c>
      <c r="H118" s="282">
        <f ca="1">H$111*'6.Network design'!H304</f>
        <v>0</v>
      </c>
      <c r="I118" s="282">
        <f ca="1">I$111*'6.Network design'!I304</f>
        <v>0</v>
      </c>
      <c r="J118" s="282">
        <f ca="1">J$111*'6.Network design'!J304</f>
        <v>0</v>
      </c>
      <c r="K118" s="282">
        <f ca="1">K$111*'6.Network design'!K304</f>
        <v>0</v>
      </c>
      <c r="L118" s="282">
        <f ca="1">L$111*'6.Network design'!L304</f>
        <v>0</v>
      </c>
      <c r="M118" s="282">
        <f ca="1">M$111*'6.Network design'!M304</f>
        <v>0</v>
      </c>
      <c r="N118" s="282">
        <f ca="1">N$111*'6.Network design'!N304</f>
        <v>0</v>
      </c>
      <c r="O118" s="282">
        <f ca="1">O$111*'6.Network design'!O304</f>
        <v>0</v>
      </c>
      <c r="P118" s="282">
        <f ca="1">P$111*'6.Network design'!P304</f>
        <v>0</v>
      </c>
      <c r="Q118" s="282">
        <f ca="1">Q$111*'6.Network design'!Q304</f>
        <v>0</v>
      </c>
      <c r="R118" s="282">
        <f ca="1">R$111*'6.Network design'!R304</f>
        <v>0</v>
      </c>
      <c r="S118" s="282">
        <f ca="1">S$111*'6.Network design'!S304</f>
        <v>0</v>
      </c>
      <c r="U118" s="1"/>
      <c r="V118" s="1"/>
      <c r="AA118" s="50"/>
      <c r="AQ118" s="1"/>
    </row>
    <row r="119" spans="2:43">
      <c r="B119" s="280"/>
      <c r="P119" s="54"/>
      <c r="U119" s="1"/>
      <c r="V119" s="1"/>
      <c r="AA119" s="50"/>
      <c r="AQ119" s="1"/>
    </row>
    <row r="120" spans="2:43">
      <c r="B120" s="280"/>
      <c r="F120" s="85"/>
      <c r="P120" s="54"/>
      <c r="U120" s="1"/>
      <c r="V120" s="1"/>
      <c r="AA120" s="50"/>
      <c r="AQ120" s="1"/>
    </row>
    <row r="121" spans="2:43">
      <c r="B121" s="280"/>
      <c r="P121" s="54"/>
      <c r="U121" s="1"/>
      <c r="V121" s="1"/>
      <c r="AA121" s="50"/>
      <c r="AQ121" s="1"/>
    </row>
    <row r="122" spans="2:43" ht="38.25">
      <c r="B122" s="280"/>
      <c r="C122" s="281">
        <f ca="1">'C. Masterfiles'!$D$107</f>
        <v>2016</v>
      </c>
      <c r="D122" s="156"/>
      <c r="E122" s="251" t="s">
        <v>211</v>
      </c>
      <c r="F122" s="77" t="str">
        <f ca="1">'C. Masterfiles'!D66</f>
        <v>Trench - urban</v>
      </c>
      <c r="G122" s="77" t="str">
        <f ca="1">'C. Masterfiles'!D67</f>
        <v>Trench - suburban</v>
      </c>
      <c r="H122" s="77" t="str">
        <f ca="1">'C. Masterfiles'!D68</f>
        <v>Trench - rural</v>
      </c>
      <c r="I122" s="77" t="str">
        <f ca="1">'C. Masterfiles'!D69</f>
        <v>Duct</v>
      </c>
      <c r="J122" s="77" t="str">
        <f ca="1">'C. Masterfiles'!D70</f>
        <v>Cable - 12 fibre</v>
      </c>
      <c r="K122" s="77" t="str">
        <f ca="1">'C. Masterfiles'!D71</f>
        <v>Cable - 24 fibre</v>
      </c>
      <c r="L122" s="77" t="str">
        <f ca="1">'C. Masterfiles'!D72</f>
        <v>Cable -  48 fibre</v>
      </c>
      <c r="M122" s="77" t="str">
        <f ca="1">'C. Masterfiles'!D73</f>
        <v>Cable - 64 fibre</v>
      </c>
      <c r="N122" s="77" t="str">
        <f ca="1">'C. Masterfiles'!D74</f>
        <v>Cable - 96 fibre</v>
      </c>
      <c r="O122" s="77" t="str">
        <f ca="1">'C. Masterfiles'!D75</f>
        <v>Cable - 192 fibre</v>
      </c>
      <c r="P122" s="77" t="str">
        <f ca="1">'C. Masterfiles'!D76</f>
        <v>Fibre joint</v>
      </c>
      <c r="Q122" s="77" t="str">
        <f ca="1">'C. Masterfiles'!D77</f>
        <v>Jointing box</v>
      </c>
      <c r="R122" s="77" t="str">
        <f ca="1">'C. Masterfiles'!D78</f>
        <v>Manhole</v>
      </c>
      <c r="S122" s="77" t="str">
        <f ca="1">'C. Masterfiles'!D79</f>
        <v>Cross connection frame</v>
      </c>
      <c r="U122" s="1"/>
      <c r="V122" s="1"/>
      <c r="AA122" s="50"/>
      <c r="AQ122" s="1"/>
    </row>
    <row r="123" spans="2:43">
      <c r="B123" s="280"/>
      <c r="C123" s="256"/>
      <c r="D123" s="158"/>
      <c r="E123" s="251" t="s">
        <v>184</v>
      </c>
      <c r="F123" s="282">
        <f ca="1">AE53</f>
        <v>1950.1181196742014</v>
      </c>
      <c r="G123" s="282">
        <f ca="1">AE54</f>
        <v>1950.1181196742014</v>
      </c>
      <c r="H123" s="282">
        <f ca="1">AE55</f>
        <v>1950.1181196742014</v>
      </c>
      <c r="I123" s="282">
        <f ca="1">AE56</f>
        <v>984.53910391765987</v>
      </c>
      <c r="J123" s="282">
        <f ca="1">AE57</f>
        <v>98.453910391765987</v>
      </c>
      <c r="K123" s="282">
        <f ca="1">AE58</f>
        <v>147.68086558764901</v>
      </c>
      <c r="L123" s="282">
        <f ca="1">AE59</f>
        <v>196.90782078353197</v>
      </c>
      <c r="M123" s="282">
        <f ca="1">AE60</f>
        <v>246.13477597941497</v>
      </c>
      <c r="N123" s="282">
        <f ca="1">AE61</f>
        <v>295.36173117529802</v>
      </c>
      <c r="O123" s="282">
        <f ca="1">AE62</f>
        <v>344.58868637118098</v>
      </c>
      <c r="P123" s="282">
        <f ca="1">AE63</f>
        <v>39.381564156706396</v>
      </c>
      <c r="Q123" s="282">
        <f ca="1">AE64</f>
        <v>19.690782078353198</v>
      </c>
      <c r="R123" s="282">
        <f ca="1">AE65</f>
        <v>39.381564156706396</v>
      </c>
      <c r="S123" s="282">
        <f ca="1">AE66</f>
        <v>19.690782078353198</v>
      </c>
      <c r="U123" s="1"/>
      <c r="V123" s="1"/>
      <c r="AA123" s="50"/>
      <c r="AQ123" s="1"/>
    </row>
    <row r="124" spans="2:43">
      <c r="B124" s="280"/>
      <c r="C124" s="252" t="s">
        <v>21</v>
      </c>
      <c r="D124" s="259" t="s">
        <v>186</v>
      </c>
      <c r="E124" s="257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  <c r="R124" s="250"/>
      <c r="S124" s="250"/>
      <c r="U124" s="1"/>
      <c r="V124" s="1"/>
      <c r="AA124" s="50"/>
      <c r="AQ124" s="1"/>
    </row>
    <row r="125" spans="2:43">
      <c r="B125" s="280"/>
      <c r="C125" s="242" t="str">
        <f ca="1">'C. Masterfiles'!C51</f>
        <v>TL01</v>
      </c>
      <c r="D125" s="246" t="str">
        <f ca="1">'C. Masterfiles'!D51</f>
        <v>MSAN ring</v>
      </c>
      <c r="E125" s="249"/>
      <c r="F125" s="282">
        <f ca="1">F$123*'6.Network design'!F311</f>
        <v>4814841.6374756033</v>
      </c>
      <c r="G125" s="282">
        <f ca="1">G$123*'6.Network design'!G311</f>
        <v>2408395.8777976385</v>
      </c>
      <c r="H125" s="282">
        <f ca="1">H$123*'6.Network design'!H311</f>
        <v>19255466.313663065</v>
      </c>
      <c r="I125" s="282">
        <f ca="1">I$123*'6.Network design'!I311</f>
        <v>3645748.3018070944</v>
      </c>
      <c r="J125" s="282">
        <f ca="1">J$123*'6.Network design'!J311</f>
        <v>668403.59764969931</v>
      </c>
      <c r="K125" s="282">
        <f ca="1">K$123*'6.Network design'!K311</f>
        <v>1002605.3964745491</v>
      </c>
      <c r="L125" s="282">
        <f ca="1">L$123*'6.Network design'!L311</f>
        <v>0</v>
      </c>
      <c r="M125" s="282">
        <f ca="1">M$123*'6.Network design'!M311</f>
        <v>0</v>
      </c>
      <c r="N125" s="282">
        <f ca="1">N$123*'6.Network design'!N311</f>
        <v>0</v>
      </c>
      <c r="O125" s="282">
        <f ca="1">O$123*'6.Network design'!O311</f>
        <v>0</v>
      </c>
      <c r="P125" s="282">
        <f ca="1">P$123*'6.Network design'!P311</f>
        <v>106960.32824961457</v>
      </c>
      <c r="Q125" s="282">
        <f ca="1">Q$123*'6.Network design'!Q311</f>
        <v>53480.164124807285</v>
      </c>
      <c r="R125" s="282">
        <f ca="1">R$123*'6.Network design'!R311</f>
        <v>106960.32824961457</v>
      </c>
      <c r="S125" s="282">
        <f ca="1">S$123*'6.Network design'!S311</f>
        <v>53480.164124807285</v>
      </c>
      <c r="U125" s="1"/>
      <c r="V125" s="1"/>
      <c r="AA125" s="50"/>
      <c r="AQ125" s="1"/>
    </row>
    <row r="126" spans="2:43">
      <c r="B126" s="280"/>
      <c r="C126" s="242" t="str">
        <f ca="1">'C. Masterfiles'!C52</f>
        <v>TL02</v>
      </c>
      <c r="D126" s="246" t="str">
        <f ca="1">'C. Masterfiles'!D52</f>
        <v>AGGR ring</v>
      </c>
      <c r="E126" s="249"/>
      <c r="F126" s="282">
        <f ca="1">F$123*'6.Network design'!F312</f>
        <v>1610797.5668508904</v>
      </c>
      <c r="G126" s="282">
        <f ca="1">G$123*'6.Network design'!G312</f>
        <v>805398.7834254452</v>
      </c>
      <c r="H126" s="282">
        <f ca="1">H$123*'6.Network design'!H312</f>
        <v>11273632.849836558</v>
      </c>
      <c r="I126" s="282">
        <f ca="1">I$123*'6.Network design'!I312</f>
        <v>1219843.9497539806</v>
      </c>
      <c r="J126" s="282">
        <f ca="1">J$123*'6.Network design'!J312</f>
        <v>0</v>
      </c>
      <c r="K126" s="282">
        <f ca="1">K$123*'6.Network design'!K312</f>
        <v>259179.919106324</v>
      </c>
      <c r="L126" s="282">
        <f ca="1">L$123*'6.Network design'!L312</f>
        <v>691146.45095019718</v>
      </c>
      <c r="M126" s="282">
        <f ca="1">M$123*'6.Network design'!M312</f>
        <v>431966.53184387326</v>
      </c>
      <c r="N126" s="282">
        <f ca="1">N$123*'6.Network design'!N312</f>
        <v>0</v>
      </c>
      <c r="O126" s="282">
        <f ca="1">O$123*'6.Network design'!O312</f>
        <v>0</v>
      </c>
      <c r="P126" s="282">
        <f ca="1">P$123*'6.Network design'!P312</f>
        <v>27645.858038007889</v>
      </c>
      <c r="Q126" s="282">
        <f ca="1">Q$123*'6.Network design'!Q312</f>
        <v>13822.929019003945</v>
      </c>
      <c r="R126" s="282">
        <f ca="1">R$123*'6.Network design'!R312</f>
        <v>27645.858038007889</v>
      </c>
      <c r="S126" s="282">
        <f ca="1">S$123*'6.Network design'!S312</f>
        <v>13822.929019003945</v>
      </c>
      <c r="U126" s="1"/>
      <c r="V126" s="1"/>
      <c r="AA126" s="50"/>
      <c r="AQ126" s="1"/>
    </row>
    <row r="127" spans="2:43">
      <c r="B127" s="280"/>
      <c r="C127" s="242" t="str">
        <f ca="1">'C. Masterfiles'!C53</f>
        <v>TL03</v>
      </c>
      <c r="D127" s="246" t="str">
        <f ca="1">'C. Masterfiles'!D53</f>
        <v>EDGE ring</v>
      </c>
      <c r="E127" s="249"/>
      <c r="F127" s="282">
        <f ca="1">F$123*'6.Network design'!F313</f>
        <v>538232.60103007953</v>
      </c>
      <c r="G127" s="282">
        <f ca="1">G$123*'6.Network design'!G313</f>
        <v>269116.30051503977</v>
      </c>
      <c r="H127" s="282">
        <f ca="1">H$123*'6.Network design'!H313</f>
        <v>3757877.6166121862</v>
      </c>
      <c r="I127" s="282">
        <f ca="1">I$123*'6.Network design'!I313</f>
        <v>406614.64991799352</v>
      </c>
      <c r="J127" s="282">
        <f ca="1">J$123*'6.Network design'!J313</f>
        <v>0</v>
      </c>
      <c r="K127" s="282">
        <f ca="1">K$123*'6.Network design'!K313</f>
        <v>0</v>
      </c>
      <c r="L127" s="282">
        <f ca="1">L$123*'6.Network design'!L313</f>
        <v>115191.07515836621</v>
      </c>
      <c r="M127" s="282">
        <f ca="1">M$123*'6.Network design'!M313</f>
        <v>287977.68789591553</v>
      </c>
      <c r="N127" s="282">
        <f ca="1">N$123*'6.Network design'!N313</f>
        <v>172786.61273754935</v>
      </c>
      <c r="O127" s="282">
        <f ca="1">O$123*'6.Network design'!O313</f>
        <v>0</v>
      </c>
      <c r="P127" s="282">
        <f ca="1">P$123*'6.Network design'!P313</f>
        <v>9215.2860126692976</v>
      </c>
      <c r="Q127" s="282">
        <f ca="1">Q$123*'6.Network design'!Q313</f>
        <v>4607.6430063346488</v>
      </c>
      <c r="R127" s="282">
        <f ca="1">R$123*'6.Network design'!R313</f>
        <v>9215.2860126692976</v>
      </c>
      <c r="S127" s="282">
        <f ca="1">S$123*'6.Network design'!S313</f>
        <v>4607.6430063346488</v>
      </c>
      <c r="U127" s="1"/>
      <c r="V127" s="1"/>
      <c r="AA127" s="50"/>
      <c r="AQ127" s="1"/>
    </row>
    <row r="128" spans="2:43">
      <c r="B128" s="280"/>
      <c r="C128" s="242" t="str">
        <f ca="1">'C. Masterfiles'!C54</f>
        <v>TL04</v>
      </c>
      <c r="D128" s="246" t="str">
        <f ca="1">'C. Masterfiles'!D54</f>
        <v>CORE ring</v>
      </c>
      <c r="E128" s="249"/>
      <c r="F128" s="282">
        <f ca="1">F$123*'6.Network design'!F314</f>
        <v>544082.95538910222</v>
      </c>
      <c r="G128" s="282">
        <f ca="1">G$123*'6.Network design'!G314</f>
        <v>273016.53675438819</v>
      </c>
      <c r="H128" s="282">
        <f ca="1">H$123*'6.Network design'!H314</f>
        <v>2989531.0774605507</v>
      </c>
      <c r="I128" s="282">
        <f ca="1">I$123*'6.Network design'!I314</f>
        <v>412521.88454149949</v>
      </c>
      <c r="J128" s="282">
        <f ca="1">J$123*'6.Network design'!J314</f>
        <v>0</v>
      </c>
      <c r="K128" s="282">
        <f ca="1">K$123*'6.Network design'!K314</f>
        <v>0</v>
      </c>
      <c r="L128" s="282">
        <f ca="1">L$123*'6.Network design'!L314</f>
        <v>0</v>
      </c>
      <c r="M128" s="282">
        <f ca="1">M$123*'6.Network design'!M314</f>
        <v>0</v>
      </c>
      <c r="N128" s="282">
        <f ca="1">N$123*'6.Network design'!N314</f>
        <v>288273.04962709086</v>
      </c>
      <c r="O128" s="282">
        <f ca="1">O$123*'6.Network design'!O314</f>
        <v>336318.55789827264</v>
      </c>
      <c r="P128" s="282">
        <f ca="1">P$123*'6.Network design'!P314</f>
        <v>7718.7865747144533</v>
      </c>
      <c r="Q128" s="282">
        <f ca="1">Q$123*'6.Network design'!Q314</f>
        <v>3859.3932873572267</v>
      </c>
      <c r="R128" s="282">
        <f ca="1">R$123*'6.Network design'!R314</f>
        <v>7718.7865747144533</v>
      </c>
      <c r="S128" s="282">
        <f ca="1">S$123*'6.Network design'!S314</f>
        <v>3859.3932873572267</v>
      </c>
      <c r="U128" s="1"/>
      <c r="V128" s="1"/>
      <c r="AA128" s="50"/>
      <c r="AQ128" s="1"/>
    </row>
    <row r="129" spans="3:43">
      <c r="C129" s="242" t="str">
        <f ca="1">'C. Masterfiles'!C55</f>
        <v>TL05</v>
      </c>
      <c r="D129" s="246" t="str">
        <f ca="1">'C. Masterfiles'!D55</f>
        <v>CORE-ICGW</v>
      </c>
      <c r="E129" s="249"/>
      <c r="F129" s="282">
        <f ca="1">F$123*'6.Network design'!F315</f>
        <v>0</v>
      </c>
      <c r="G129" s="282">
        <f ca="1">G$123*'6.Network design'!G315</f>
        <v>0</v>
      </c>
      <c r="H129" s="282">
        <f ca="1">H$123*'6.Network design'!H315</f>
        <v>0</v>
      </c>
      <c r="I129" s="282">
        <f ca="1">I$123*'6.Network design'!I315</f>
        <v>0</v>
      </c>
      <c r="J129" s="282">
        <f ca="1">J$123*'6.Network design'!J315</f>
        <v>0</v>
      </c>
      <c r="K129" s="282">
        <f ca="1">K$123*'6.Network design'!K315</f>
        <v>0</v>
      </c>
      <c r="L129" s="282">
        <f ca="1">L$123*'6.Network design'!L315</f>
        <v>0</v>
      </c>
      <c r="M129" s="282">
        <f ca="1">M$123*'6.Network design'!M315</f>
        <v>0</v>
      </c>
      <c r="N129" s="282">
        <f ca="1">N$123*'6.Network design'!N315</f>
        <v>0</v>
      </c>
      <c r="O129" s="282">
        <f ca="1">O$123*'6.Network design'!O315</f>
        <v>0</v>
      </c>
      <c r="P129" s="282">
        <f ca="1">P$123*'6.Network design'!P315</f>
        <v>0</v>
      </c>
      <c r="Q129" s="282">
        <f ca="1">Q$123*'6.Network design'!Q315</f>
        <v>0</v>
      </c>
      <c r="R129" s="282">
        <f ca="1">R$123*'6.Network design'!R315</f>
        <v>0</v>
      </c>
      <c r="S129" s="282">
        <f ca="1">S$123*'6.Network design'!S315</f>
        <v>0</v>
      </c>
      <c r="U129" s="1"/>
      <c r="V129" s="1"/>
      <c r="AA129" s="50"/>
      <c r="AQ129" s="1"/>
    </row>
    <row r="130" spans="3:43">
      <c r="C130" s="242" t="str">
        <f ca="1">'C. Masterfiles'!C56</f>
        <v>TL06</v>
      </c>
      <c r="D130" s="246" t="str">
        <f ca="1">'C. Masterfiles'!D56</f>
        <v>CORE-INTGW</v>
      </c>
      <c r="E130" s="249"/>
      <c r="F130" s="282">
        <f ca="1">F$123*'6.Network design'!F316</f>
        <v>0</v>
      </c>
      <c r="G130" s="282">
        <f ca="1">G$123*'6.Network design'!G316</f>
        <v>0</v>
      </c>
      <c r="H130" s="282">
        <f ca="1">H$123*'6.Network design'!H316</f>
        <v>0</v>
      </c>
      <c r="I130" s="282">
        <f ca="1">I$123*'6.Network design'!I316</f>
        <v>0</v>
      </c>
      <c r="J130" s="282">
        <f ca="1">J$123*'6.Network design'!J316</f>
        <v>0</v>
      </c>
      <c r="K130" s="282">
        <f ca="1">K$123*'6.Network design'!K316</f>
        <v>0</v>
      </c>
      <c r="L130" s="282">
        <f ca="1">L$123*'6.Network design'!L316</f>
        <v>0</v>
      </c>
      <c r="M130" s="282">
        <f ca="1">M$123*'6.Network design'!M316</f>
        <v>0</v>
      </c>
      <c r="N130" s="282">
        <f ca="1">N$123*'6.Network design'!N316</f>
        <v>0</v>
      </c>
      <c r="O130" s="282">
        <f ca="1">O$123*'6.Network design'!O316</f>
        <v>0</v>
      </c>
      <c r="P130" s="282">
        <f ca="1">P$123*'6.Network design'!P316</f>
        <v>0</v>
      </c>
      <c r="Q130" s="282">
        <f ca="1">Q$123*'6.Network design'!Q316</f>
        <v>0</v>
      </c>
      <c r="R130" s="282">
        <f ca="1">R$123*'6.Network design'!R316</f>
        <v>0</v>
      </c>
      <c r="S130" s="282">
        <f ca="1">S$123*'6.Network design'!S316</f>
        <v>0</v>
      </c>
      <c r="U130" s="1"/>
      <c r="V130" s="1"/>
      <c r="AA130" s="50"/>
      <c r="AQ130" s="1"/>
    </row>
    <row r="131" spans="3:43">
      <c r="P131" s="54"/>
      <c r="U131" s="1"/>
      <c r="V131" s="1"/>
      <c r="AA131" s="50"/>
      <c r="AQ131" s="1"/>
    </row>
    <row r="132" spans="3:43">
      <c r="P132" s="54"/>
      <c r="U132" s="1"/>
      <c r="V132" s="1"/>
      <c r="AA132" s="50"/>
      <c r="AQ132" s="1"/>
    </row>
    <row r="133" spans="3:43">
      <c r="P133" s="54"/>
      <c r="U133" s="1"/>
      <c r="V133" s="1"/>
      <c r="AA133" s="50"/>
      <c r="AQ133" s="1"/>
    </row>
    <row r="134" spans="3:43" ht="38.25">
      <c r="C134" s="253">
        <f ca="1">'C. Masterfiles'!$D$108</f>
        <v>2017</v>
      </c>
      <c r="D134" s="156"/>
      <c r="E134" s="251" t="s">
        <v>211</v>
      </c>
      <c r="F134" s="77" t="str">
        <f ca="1">'C. Masterfiles'!D66</f>
        <v>Trench - urban</v>
      </c>
      <c r="G134" s="77" t="str">
        <f ca="1">'C. Masterfiles'!D67</f>
        <v>Trench - suburban</v>
      </c>
      <c r="H134" s="77" t="str">
        <f ca="1">'C. Masterfiles'!D68</f>
        <v>Trench - rural</v>
      </c>
      <c r="I134" s="77" t="str">
        <f ca="1">'C. Masterfiles'!D69</f>
        <v>Duct</v>
      </c>
      <c r="J134" s="77" t="str">
        <f ca="1">'C. Masterfiles'!D70</f>
        <v>Cable - 12 fibre</v>
      </c>
      <c r="K134" s="77" t="str">
        <f ca="1">'C. Masterfiles'!D71</f>
        <v>Cable - 24 fibre</v>
      </c>
      <c r="L134" s="77" t="str">
        <f ca="1">'C. Masterfiles'!D72</f>
        <v>Cable -  48 fibre</v>
      </c>
      <c r="M134" s="77" t="str">
        <f ca="1">'C. Masterfiles'!D73</f>
        <v>Cable - 64 fibre</v>
      </c>
      <c r="N134" s="77" t="str">
        <f ca="1">'C. Masterfiles'!D74</f>
        <v>Cable - 96 fibre</v>
      </c>
      <c r="O134" s="77" t="str">
        <f ca="1">'C. Masterfiles'!D75</f>
        <v>Cable - 192 fibre</v>
      </c>
      <c r="P134" s="77" t="str">
        <f ca="1">'C. Masterfiles'!D76</f>
        <v>Fibre joint</v>
      </c>
      <c r="Q134" s="77" t="str">
        <f ca="1">'C. Masterfiles'!D77</f>
        <v>Jointing box</v>
      </c>
      <c r="R134" s="77" t="str">
        <f ca="1">'C. Masterfiles'!D78</f>
        <v>Manhole</v>
      </c>
      <c r="S134" s="77" t="str">
        <f ca="1">'C. Masterfiles'!D79</f>
        <v>Cross connection frame</v>
      </c>
      <c r="U134" s="1"/>
      <c r="V134" s="1"/>
      <c r="AA134" s="50"/>
      <c r="AQ134" s="1"/>
    </row>
    <row r="135" spans="3:43">
      <c r="C135" s="256"/>
      <c r="D135" s="158"/>
      <c r="E135" s="251" t="s">
        <v>184</v>
      </c>
      <c r="F135" s="282">
        <f ca="1">AF53</f>
        <v>1994.9708364267076</v>
      </c>
      <c r="G135" s="282">
        <f ca="1">AF54</f>
        <v>1994.9708364267076</v>
      </c>
      <c r="H135" s="282">
        <f ca="1">AF55</f>
        <v>1994.9708364267076</v>
      </c>
      <c r="I135" s="282">
        <f ca="1">AF56</f>
        <v>1005.8937415168117</v>
      </c>
      <c r="J135" s="282">
        <f ca="1">AF57</f>
        <v>100.58937415168117</v>
      </c>
      <c r="K135" s="282">
        <f ca="1">AF58</f>
        <v>150.88406122752178</v>
      </c>
      <c r="L135" s="282">
        <f ca="1">AF59</f>
        <v>201.17874830336234</v>
      </c>
      <c r="M135" s="282">
        <f ca="1">AF60</f>
        <v>251.47343537920293</v>
      </c>
      <c r="N135" s="282">
        <f ca="1">AF61</f>
        <v>301.76812245504357</v>
      </c>
      <c r="O135" s="282">
        <f ca="1">AF62</f>
        <v>352.06280953088412</v>
      </c>
      <c r="P135" s="282">
        <f ca="1">AF63</f>
        <v>40.235749660672468</v>
      </c>
      <c r="Q135" s="282">
        <f ca="1">AF64</f>
        <v>20.117874830336234</v>
      </c>
      <c r="R135" s="282">
        <f ca="1">AF65</f>
        <v>40.235749660672468</v>
      </c>
      <c r="S135" s="282">
        <f ca="1">AF66</f>
        <v>20.117874830336234</v>
      </c>
      <c r="U135" s="1"/>
      <c r="V135" s="1"/>
      <c r="AA135" s="50"/>
      <c r="AQ135" s="1"/>
    </row>
    <row r="136" spans="3:43">
      <c r="C136" s="252" t="s">
        <v>21</v>
      </c>
      <c r="D136" s="258" t="s">
        <v>186</v>
      </c>
      <c r="E136" s="257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  <c r="R136" s="250"/>
      <c r="S136" s="250"/>
      <c r="U136" s="1"/>
      <c r="V136" s="1"/>
      <c r="AA136" s="50"/>
      <c r="AQ136" s="1"/>
    </row>
    <row r="137" spans="3:43">
      <c r="C137" s="242" t="str">
        <f ca="1">'C. Masterfiles'!C51</f>
        <v>TL01</v>
      </c>
      <c r="D137" s="246" t="str">
        <f ca="1">'C. Masterfiles'!D51</f>
        <v>MSAN ring</v>
      </c>
      <c r="E137" s="249"/>
      <c r="F137" s="282">
        <f ca="1">F$135*'6.Network design'!F323</f>
        <v>5085180.6620516777</v>
      </c>
      <c r="G137" s="282">
        <f ca="1">G$135*'6.Network design'!G323</f>
        <v>2543587.8164440524</v>
      </c>
      <c r="H137" s="282">
        <f ca="1">H$135*'6.Network design'!H323</f>
        <v>20334737.73569743</v>
      </c>
      <c r="I137" s="282">
        <f ca="1">I$135*'6.Network design'!I323</f>
        <v>3845531.7738187714</v>
      </c>
      <c r="J137" s="282">
        <f ca="1">J$135*'6.Network design'!J323</f>
        <v>704930.33405498159</v>
      </c>
      <c r="K137" s="282">
        <f ca="1">K$135*'6.Network design'!K323</f>
        <v>1057395.5010824727</v>
      </c>
      <c r="L137" s="282">
        <f ca="1">L$135*'6.Network design'!L323</f>
        <v>0</v>
      </c>
      <c r="M137" s="282">
        <f ca="1">M$135*'6.Network design'!M323</f>
        <v>0</v>
      </c>
      <c r="N137" s="282">
        <f ca="1">N$135*'6.Network design'!N323</f>
        <v>0</v>
      </c>
      <c r="O137" s="282">
        <f ca="1">O$135*'6.Network design'!O323</f>
        <v>0</v>
      </c>
      <c r="P137" s="282">
        <f ca="1">P$135*'6.Network design'!P323</f>
        <v>112780.80629886493</v>
      </c>
      <c r="Q137" s="282">
        <f ca="1">Q$135*'6.Network design'!Q323</f>
        <v>56390.403149432466</v>
      </c>
      <c r="R137" s="282">
        <f ca="1">R$135*'6.Network design'!R323</f>
        <v>112780.80629886493</v>
      </c>
      <c r="S137" s="282">
        <f ca="1">S$135*'6.Network design'!S323</f>
        <v>56390.403149432466</v>
      </c>
      <c r="U137" s="1"/>
      <c r="V137" s="1"/>
      <c r="AA137" s="50"/>
      <c r="AQ137" s="1"/>
    </row>
    <row r="138" spans="3:43">
      <c r="C138" s="242" t="str">
        <f ca="1">'C. Masterfiles'!C52</f>
        <v>TL02</v>
      </c>
      <c r="D138" s="246" t="str">
        <f ca="1">'C. Masterfiles'!D52</f>
        <v>AGGR ring</v>
      </c>
      <c r="E138" s="247"/>
      <c r="F138" s="282">
        <f ca="1">F$135*'6.Network design'!F324</f>
        <v>1701710.1234719816</v>
      </c>
      <c r="G138" s="282">
        <f ca="1">G$135*'6.Network design'!G324</f>
        <v>851852.54715420411</v>
      </c>
      <c r="H138" s="282">
        <f ca="1">H$135*'6.Network design'!H324</f>
        <v>11903990.980958164</v>
      </c>
      <c r="I138" s="282">
        <f ca="1">I$135*'6.Network design'!I324</f>
        <v>1286538.0954000021</v>
      </c>
      <c r="J138" s="282">
        <f ca="1">J$135*'6.Network design'!J324</f>
        <v>0</v>
      </c>
      <c r="K138" s="282">
        <f ca="1">K$135*'6.Network design'!K324</f>
        <v>273401.91894426948</v>
      </c>
      <c r="L138" s="282">
        <f ca="1">L$135*'6.Network design'!L324</f>
        <v>728870.60510308179</v>
      </c>
      <c r="M138" s="282">
        <f ca="1">M$135*'6.Network design'!M324</f>
        <v>455669.8649071157</v>
      </c>
      <c r="N138" s="282">
        <f ca="1">N$135*'6.Network design'!N324</f>
        <v>0</v>
      </c>
      <c r="O138" s="282">
        <f ca="1">O$135*'6.Network design'!O324</f>
        <v>0</v>
      </c>
      <c r="P138" s="282">
        <f ca="1">P$135*'6.Network design'!P324</f>
        <v>29170.918503987541</v>
      </c>
      <c r="Q138" s="282">
        <f ca="1">Q$135*'6.Network design'!Q324</f>
        <v>14585.459251993771</v>
      </c>
      <c r="R138" s="282">
        <f ca="1">R$135*'6.Network design'!R324</f>
        <v>29170.918503987541</v>
      </c>
      <c r="S138" s="282">
        <f ca="1">S$135*'6.Network design'!S324</f>
        <v>14585.459251993771</v>
      </c>
      <c r="U138" s="1"/>
      <c r="V138" s="1"/>
      <c r="AA138" s="50"/>
      <c r="AQ138" s="1"/>
    </row>
    <row r="139" spans="3:43">
      <c r="C139" s="242" t="str">
        <f ca="1">'C. Masterfiles'!C53</f>
        <v>TL03</v>
      </c>
      <c r="D139" s="246" t="str">
        <f ca="1">'C. Masterfiles'!D53</f>
        <v>EDGE ring</v>
      </c>
      <c r="E139" s="247"/>
      <c r="F139" s="282">
        <f ca="1">F$135*'6.Network design'!F325</f>
        <v>568566.68838161172</v>
      </c>
      <c r="G139" s="282">
        <f ca="1">G$135*'6.Network design'!G325</f>
        <v>285280.82960901916</v>
      </c>
      <c r="H139" s="282">
        <f ca="1">H$135*'6.Network design'!H325</f>
        <v>3967996.9936527214</v>
      </c>
      <c r="I139" s="282">
        <f ca="1">I$135*'6.Network design'!I325</f>
        <v>429516.62762767862</v>
      </c>
      <c r="J139" s="282">
        <f ca="1">J$135*'6.Network design'!J325</f>
        <v>0</v>
      </c>
      <c r="K139" s="282">
        <f ca="1">K$135*'6.Network design'!K325</f>
        <v>0</v>
      </c>
      <c r="L139" s="282">
        <f ca="1">L$135*'6.Network design'!L325</f>
        <v>121511.96397523086</v>
      </c>
      <c r="M139" s="282">
        <f ca="1">M$135*'6.Network design'!M325</f>
        <v>303779.90993807715</v>
      </c>
      <c r="N139" s="282">
        <f ca="1">N$135*'6.Network design'!N325</f>
        <v>182267.94596284631</v>
      </c>
      <c r="O139" s="282">
        <f ca="1">O$135*'6.Network design'!O325</f>
        <v>0</v>
      </c>
      <c r="P139" s="282">
        <f ca="1">P$135*'6.Network design'!P325</f>
        <v>9737.051417882738</v>
      </c>
      <c r="Q139" s="282">
        <f ca="1">Q$135*'6.Network design'!Q325</f>
        <v>4868.525708941369</v>
      </c>
      <c r="R139" s="282">
        <f ca="1">R$135*'6.Network design'!R325</f>
        <v>9737.051417882738</v>
      </c>
      <c r="S139" s="282">
        <f ca="1">S$135*'6.Network design'!S325</f>
        <v>4868.525708941369</v>
      </c>
      <c r="U139" s="1"/>
      <c r="V139" s="1"/>
      <c r="AA139" s="50"/>
      <c r="AQ139" s="1"/>
    </row>
    <row r="140" spans="3:43">
      <c r="C140" s="242" t="str">
        <f ca="1">'C. Masterfiles'!C54</f>
        <v>TL04</v>
      </c>
      <c r="D140" s="246" t="str">
        <f ca="1">'C. Masterfiles'!D54</f>
        <v>CORE ring</v>
      </c>
      <c r="E140" s="247"/>
      <c r="F140" s="282">
        <f ca="1">F$135*'6.Network design'!F326</f>
        <v>574551.60089089174</v>
      </c>
      <c r="G140" s="282">
        <f ca="1">G$135*'6.Network design'!G326</f>
        <v>287275.80044544587</v>
      </c>
      <c r="H140" s="282">
        <f ca="1">H$135*'6.Network design'!H326</f>
        <v>3158038.8340634783</v>
      </c>
      <c r="I140" s="282">
        <f ca="1">I$135*'6.Network design'!I326</f>
        <v>434546.09633526264</v>
      </c>
      <c r="J140" s="282">
        <f ca="1">J$135*'6.Network design'!J326</f>
        <v>0</v>
      </c>
      <c r="K140" s="282">
        <f ca="1">K$135*'6.Network design'!K326</f>
        <v>0</v>
      </c>
      <c r="L140" s="282">
        <f ca="1">L$135*'6.Network design'!L326</f>
        <v>0</v>
      </c>
      <c r="M140" s="282">
        <f ca="1">M$135*'6.Network design'!M326</f>
        <v>0</v>
      </c>
      <c r="N140" s="282">
        <f ca="1">N$135*'6.Network design'!N326</f>
        <v>303880.49931222887</v>
      </c>
      <c r="O140" s="282">
        <f ca="1">O$135*'6.Network design'!O326</f>
        <v>354527.24919760029</v>
      </c>
      <c r="P140" s="282">
        <f ca="1">P$135*'6.Network design'!P326</f>
        <v>8127.6214314558383</v>
      </c>
      <c r="Q140" s="282">
        <f ca="1">Q$135*'6.Network design'!Q326</f>
        <v>4063.8107157279192</v>
      </c>
      <c r="R140" s="282">
        <f ca="1">R$135*'6.Network design'!R326</f>
        <v>8127.6214314558383</v>
      </c>
      <c r="S140" s="282">
        <f ca="1">S$135*'6.Network design'!S326</f>
        <v>4063.8107157279192</v>
      </c>
      <c r="U140" s="1"/>
      <c r="V140" s="1"/>
      <c r="AA140" s="50"/>
      <c r="AQ140" s="1"/>
    </row>
    <row r="141" spans="3:43">
      <c r="C141" s="242" t="str">
        <f ca="1">'C. Masterfiles'!C55</f>
        <v>TL05</v>
      </c>
      <c r="D141" s="246" t="str">
        <f ca="1">'C. Masterfiles'!D55</f>
        <v>CORE-ICGW</v>
      </c>
      <c r="E141" s="247"/>
      <c r="F141" s="282">
        <f ca="1">F$135*'6.Network design'!F327</f>
        <v>0</v>
      </c>
      <c r="G141" s="282">
        <f ca="1">G$135*'6.Network design'!G327</f>
        <v>0</v>
      </c>
      <c r="H141" s="282">
        <f ca="1">H$135*'6.Network design'!H327</f>
        <v>0</v>
      </c>
      <c r="I141" s="282">
        <f ca="1">I$135*'6.Network design'!I327</f>
        <v>0</v>
      </c>
      <c r="J141" s="282">
        <f ca="1">J$135*'6.Network design'!J327</f>
        <v>0</v>
      </c>
      <c r="K141" s="282">
        <f ca="1">K$135*'6.Network design'!K327</f>
        <v>0</v>
      </c>
      <c r="L141" s="282">
        <f ca="1">L$135*'6.Network design'!L327</f>
        <v>0</v>
      </c>
      <c r="M141" s="282">
        <f ca="1">M$135*'6.Network design'!M327</f>
        <v>0</v>
      </c>
      <c r="N141" s="282">
        <f ca="1">N$135*'6.Network design'!N327</f>
        <v>0</v>
      </c>
      <c r="O141" s="282">
        <f ca="1">O$135*'6.Network design'!O327</f>
        <v>0</v>
      </c>
      <c r="P141" s="282">
        <f ca="1">P$135*'6.Network design'!P327</f>
        <v>0</v>
      </c>
      <c r="Q141" s="282">
        <f ca="1">Q$135*'6.Network design'!Q327</f>
        <v>0</v>
      </c>
      <c r="R141" s="282">
        <f ca="1">R$135*'6.Network design'!R327</f>
        <v>0</v>
      </c>
      <c r="S141" s="282">
        <f ca="1">S$135*'6.Network design'!S327</f>
        <v>0</v>
      </c>
      <c r="U141" s="1"/>
      <c r="V141" s="1"/>
      <c r="AA141" s="50"/>
      <c r="AQ141" s="1"/>
    </row>
    <row r="142" spans="3:43">
      <c r="C142" s="242" t="str">
        <f ca="1">'C. Masterfiles'!C56</f>
        <v>TL06</v>
      </c>
      <c r="D142" s="246" t="str">
        <f ca="1">'C. Masterfiles'!D56</f>
        <v>CORE-INTGW</v>
      </c>
      <c r="E142" s="247"/>
      <c r="F142" s="282">
        <f ca="1">F$135*'6.Network design'!F328</f>
        <v>0</v>
      </c>
      <c r="G142" s="282">
        <f ca="1">G$135*'6.Network design'!G328</f>
        <v>0</v>
      </c>
      <c r="H142" s="282">
        <f ca="1">H$135*'6.Network design'!H328</f>
        <v>0</v>
      </c>
      <c r="I142" s="282">
        <f ca="1">I$135*'6.Network design'!I328</f>
        <v>0</v>
      </c>
      <c r="J142" s="282">
        <f ca="1">J$135*'6.Network design'!J328</f>
        <v>0</v>
      </c>
      <c r="K142" s="282">
        <f ca="1">K$135*'6.Network design'!K328</f>
        <v>0</v>
      </c>
      <c r="L142" s="282">
        <f ca="1">L$135*'6.Network design'!L328</f>
        <v>0</v>
      </c>
      <c r="M142" s="282">
        <f ca="1">M$135*'6.Network design'!M328</f>
        <v>0</v>
      </c>
      <c r="N142" s="282">
        <f ca="1">N$135*'6.Network design'!N328</f>
        <v>0</v>
      </c>
      <c r="O142" s="282">
        <f ca="1">O$135*'6.Network design'!O328</f>
        <v>0</v>
      </c>
      <c r="P142" s="282">
        <f ca="1">P$135*'6.Network design'!P328</f>
        <v>0</v>
      </c>
      <c r="Q142" s="282">
        <f ca="1">Q$135*'6.Network design'!Q328</f>
        <v>0</v>
      </c>
      <c r="R142" s="282">
        <f ca="1">R$135*'6.Network design'!R328</f>
        <v>0</v>
      </c>
      <c r="S142" s="282">
        <f ca="1">S$135*'6.Network design'!S328</f>
        <v>0</v>
      </c>
      <c r="U142" s="1"/>
      <c r="V142" s="1"/>
      <c r="AA142" s="50"/>
      <c r="AQ142" s="1"/>
    </row>
    <row r="143" spans="3:43">
      <c r="P143" s="54"/>
      <c r="U143" s="1"/>
      <c r="V143" s="1"/>
      <c r="AA143" s="50"/>
      <c r="AQ143" s="1"/>
    </row>
    <row r="144" spans="3:43">
      <c r="P144" s="54"/>
      <c r="U144" s="1"/>
      <c r="V144" s="1"/>
      <c r="AA144" s="50"/>
      <c r="AQ144" s="1"/>
    </row>
    <row r="145" spans="3:43">
      <c r="P145" s="54"/>
      <c r="U145" s="1"/>
      <c r="V145" s="1"/>
      <c r="AA145" s="50"/>
      <c r="AQ145" s="1"/>
    </row>
    <row r="146" spans="3:43" ht="38.25">
      <c r="C146" s="253">
        <f ca="1">'C. Masterfiles'!$D$109</f>
        <v>2018</v>
      </c>
      <c r="D146" s="156"/>
      <c r="E146" s="251" t="s">
        <v>211</v>
      </c>
      <c r="F146" s="77" t="str">
        <f ca="1">'C. Masterfiles'!D66</f>
        <v>Trench - urban</v>
      </c>
      <c r="G146" s="77" t="str">
        <f ca="1">'C. Masterfiles'!D67</f>
        <v>Trench - suburban</v>
      </c>
      <c r="H146" s="77" t="str">
        <f ca="1">'C. Masterfiles'!D68</f>
        <v>Trench - rural</v>
      </c>
      <c r="I146" s="77" t="str">
        <f ca="1">'C. Masterfiles'!D69</f>
        <v>Duct</v>
      </c>
      <c r="J146" s="77" t="str">
        <f ca="1">'C. Masterfiles'!D70</f>
        <v>Cable - 12 fibre</v>
      </c>
      <c r="K146" s="77" t="str">
        <f ca="1">'C. Masterfiles'!D71</f>
        <v>Cable - 24 fibre</v>
      </c>
      <c r="L146" s="77" t="str">
        <f ca="1">'C. Masterfiles'!D72</f>
        <v>Cable -  48 fibre</v>
      </c>
      <c r="M146" s="77" t="str">
        <f ca="1">'C. Masterfiles'!D73</f>
        <v>Cable - 64 fibre</v>
      </c>
      <c r="N146" s="77" t="str">
        <f ca="1">'C. Masterfiles'!D74</f>
        <v>Cable - 96 fibre</v>
      </c>
      <c r="O146" s="77" t="str">
        <f ca="1">'C. Masterfiles'!D75</f>
        <v>Cable - 192 fibre</v>
      </c>
      <c r="P146" s="77" t="str">
        <f ca="1">'C. Masterfiles'!D76</f>
        <v>Fibre joint</v>
      </c>
      <c r="Q146" s="77" t="str">
        <f ca="1">'C. Masterfiles'!D77</f>
        <v>Jointing box</v>
      </c>
      <c r="R146" s="77" t="str">
        <f ca="1">'C. Masterfiles'!D78</f>
        <v>Manhole</v>
      </c>
      <c r="S146" s="77" t="str">
        <f ca="1">'C. Masterfiles'!D79</f>
        <v>Cross connection frame</v>
      </c>
      <c r="U146" s="1"/>
      <c r="V146" s="1"/>
      <c r="AA146" s="50"/>
      <c r="AQ146" s="1"/>
    </row>
    <row r="147" spans="3:43">
      <c r="C147" s="256"/>
      <c r="D147" s="158"/>
      <c r="E147" s="251" t="s">
        <v>184</v>
      </c>
      <c r="F147" s="282">
        <f ca="1">AG53</f>
        <v>2040.8551656645218</v>
      </c>
      <c r="G147" s="282">
        <f ca="1">AG54</f>
        <v>2040.8551656645218</v>
      </c>
      <c r="H147" s="282">
        <f ca="1">AG55</f>
        <v>2040.8551656645218</v>
      </c>
      <c r="I147" s="282">
        <f ca="1">AG56</f>
        <v>1027.7137405449248</v>
      </c>
      <c r="J147" s="282">
        <f ca="1">AG57</f>
        <v>102.7713740544925</v>
      </c>
      <c r="K147" s="282">
        <f ca="1">AG58</f>
        <v>154.15706108173873</v>
      </c>
      <c r="L147" s="282">
        <f ca="1">AG59</f>
        <v>205.54274810898499</v>
      </c>
      <c r="M147" s="282">
        <f ca="1">AG60</f>
        <v>256.9284351362312</v>
      </c>
      <c r="N147" s="282">
        <f ca="1">AG61</f>
        <v>308.31412216347746</v>
      </c>
      <c r="O147" s="282">
        <f ca="1">AG62</f>
        <v>359.69980919072373</v>
      </c>
      <c r="P147" s="282">
        <f ca="1">AG63</f>
        <v>41.108549621796996</v>
      </c>
      <c r="Q147" s="282">
        <f ca="1">AG64</f>
        <v>20.554274810898498</v>
      </c>
      <c r="R147" s="282">
        <f ca="1">AG65</f>
        <v>41.108549621796996</v>
      </c>
      <c r="S147" s="282">
        <f ca="1">AG66</f>
        <v>20.554274810898498</v>
      </c>
      <c r="U147" s="1"/>
      <c r="V147" s="1"/>
      <c r="AA147" s="50"/>
      <c r="AQ147" s="1"/>
    </row>
    <row r="148" spans="3:43">
      <c r="C148" s="252" t="s">
        <v>21</v>
      </c>
      <c r="D148" s="258" t="s">
        <v>186</v>
      </c>
      <c r="E148" s="257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  <c r="R148" s="250"/>
      <c r="S148" s="250"/>
      <c r="U148" s="1"/>
      <c r="V148" s="1"/>
      <c r="AA148" s="50"/>
      <c r="AQ148" s="1"/>
    </row>
    <row r="149" spans="3:43">
      <c r="C149" s="242" t="str">
        <f ca="1">'C. Masterfiles'!C51</f>
        <v>TL01</v>
      </c>
      <c r="D149" s="246" t="str">
        <f ca="1">'C. Masterfiles'!D51</f>
        <v>MSAN ring</v>
      </c>
      <c r="E149" s="249"/>
      <c r="F149" s="282">
        <f ca="1">F$147*'6.Network design'!F335</f>
        <v>5369489.9408633569</v>
      </c>
      <c r="G149" s="282">
        <f ca="1">G$147*'6.Network design'!G335</f>
        <v>2685765.3980145105</v>
      </c>
      <c r="H149" s="282">
        <f ca="1">H$147*'6.Network design'!H335</f>
        <v>21471837.197956435</v>
      </c>
      <c r="I149" s="282">
        <f ca="1">I$147*'6.Network design'!I335</f>
        <v>4055358.4201902733</v>
      </c>
      <c r="J149" s="282">
        <f ca="1">J$147*'6.Network design'!J335</f>
        <v>743448.11991019873</v>
      </c>
      <c r="K149" s="282">
        <f ca="1">K$147*'6.Network design'!K335</f>
        <v>1115172.1798652981</v>
      </c>
      <c r="L149" s="282">
        <f ca="1">L$147*'6.Network design'!L335</f>
        <v>0</v>
      </c>
      <c r="M149" s="282">
        <f ca="1">M$147*'6.Network design'!M335</f>
        <v>0</v>
      </c>
      <c r="N149" s="282">
        <f ca="1">N$147*'6.Network design'!N335</f>
        <v>0</v>
      </c>
      <c r="O149" s="282">
        <f ca="1">O$147*'6.Network design'!O335</f>
        <v>0</v>
      </c>
      <c r="P149" s="282">
        <f ca="1">P$147*'6.Network design'!P335</f>
        <v>118968.14260548051</v>
      </c>
      <c r="Q149" s="282">
        <f ca="1">Q$147*'6.Network design'!Q335</f>
        <v>59484.071302740253</v>
      </c>
      <c r="R149" s="282">
        <f ca="1">R$147*'6.Network design'!R335</f>
        <v>118968.14260548051</v>
      </c>
      <c r="S149" s="282">
        <f ca="1">S$147*'6.Network design'!S335</f>
        <v>59484.071302740253</v>
      </c>
      <c r="U149" s="1"/>
      <c r="V149" s="1"/>
      <c r="AA149" s="50"/>
      <c r="AQ149" s="1"/>
    </row>
    <row r="150" spans="3:43">
      <c r="C150" s="242" t="str">
        <f ca="1">'C. Masterfiles'!C52</f>
        <v>TL02</v>
      </c>
      <c r="D150" s="246" t="str">
        <f ca="1">'C. Masterfiles'!D52</f>
        <v>AGGR ring</v>
      </c>
      <c r="E150" s="247"/>
      <c r="F150" s="282">
        <f ca="1">F$147*'6.Network design'!F336</f>
        <v>1795952.5457847791</v>
      </c>
      <c r="G150" s="282">
        <f ca="1">G$147*'6.Network design'!G336</f>
        <v>897976.27289238956</v>
      </c>
      <c r="H150" s="282">
        <f ca="1">H$147*'6.Network design'!H336</f>
        <v>12571667.820493454</v>
      </c>
      <c r="I150" s="282">
        <f ca="1">I$147*'6.Network design'!I336</f>
        <v>1356582.1375193007</v>
      </c>
      <c r="J150" s="282">
        <f ca="1">J$147*'6.Network design'!J336</f>
        <v>0</v>
      </c>
      <c r="K150" s="282">
        <f ca="1">K$147*'6.Network design'!K336</f>
        <v>288273.70422285143</v>
      </c>
      <c r="L150" s="282">
        <f ca="1">L$147*'6.Network design'!L336</f>
        <v>768729.8779276039</v>
      </c>
      <c r="M150" s="282">
        <f ca="1">M$147*'6.Network design'!M336</f>
        <v>480456.17370475235</v>
      </c>
      <c r="N150" s="282">
        <f ca="1">N$147*'6.Network design'!N336</f>
        <v>0</v>
      </c>
      <c r="O150" s="282">
        <f ca="1">O$147*'6.Network design'!O336</f>
        <v>0</v>
      </c>
      <c r="P150" s="282">
        <f ca="1">P$147*'6.Network design'!P336</f>
        <v>30749.195117104155</v>
      </c>
      <c r="Q150" s="282">
        <f ca="1">Q$147*'6.Network design'!Q336</f>
        <v>15374.597558552077</v>
      </c>
      <c r="R150" s="282">
        <f ca="1">R$147*'6.Network design'!R336</f>
        <v>30749.195117104155</v>
      </c>
      <c r="S150" s="282">
        <f ca="1">S$147*'6.Network design'!S336</f>
        <v>15374.597558552077</v>
      </c>
      <c r="U150" s="1"/>
      <c r="V150" s="1"/>
      <c r="AA150" s="50"/>
      <c r="AQ150" s="1"/>
    </row>
    <row r="151" spans="3:43">
      <c r="C151" s="242" t="str">
        <f ca="1">'C. Masterfiles'!C53</f>
        <v>TL03</v>
      </c>
      <c r="D151" s="246" t="str">
        <f ca="1">'C. Masterfiles'!D53</f>
        <v>EDGE ring</v>
      </c>
      <c r="E151" s="247"/>
      <c r="F151" s="282">
        <f ca="1">F$147*'6.Network design'!F337</f>
        <v>600011.41870536946</v>
      </c>
      <c r="G151" s="282">
        <f ca="1">G$147*'6.Network design'!G337</f>
        <v>300005.70935268473</v>
      </c>
      <c r="H151" s="282">
        <f ca="1">H$147*'6.Network design'!H337</f>
        <v>4191916.5102749276</v>
      </c>
      <c r="I151" s="282">
        <f ca="1">I$147*'6.Network design'!I337</f>
        <v>452194.04583976691</v>
      </c>
      <c r="J151" s="282">
        <f ca="1">J$147*'6.Network design'!J337</f>
        <v>0</v>
      </c>
      <c r="K151" s="282">
        <f ca="1">K$147*'6.Network design'!K337</f>
        <v>0</v>
      </c>
      <c r="L151" s="282">
        <f ca="1">L$147*'6.Network design'!L337</f>
        <v>128258.67482000664</v>
      </c>
      <c r="M151" s="282">
        <f ca="1">M$147*'6.Network design'!M337</f>
        <v>320389.75861488032</v>
      </c>
      <c r="N151" s="282">
        <f ca="1">N$147*'6.Network design'!N337</f>
        <v>192388.01223000995</v>
      </c>
      <c r="O151" s="282">
        <f ca="1">O$147*'6.Network design'!O337</f>
        <v>0</v>
      </c>
      <c r="P151" s="282">
        <f ca="1">P$147*'6.Network design'!P337</f>
        <v>10277.13740544925</v>
      </c>
      <c r="Q151" s="282">
        <f ca="1">Q$147*'6.Network design'!Q337</f>
        <v>5138.5687027246249</v>
      </c>
      <c r="R151" s="282">
        <f ca="1">R$147*'6.Network design'!R337</f>
        <v>10277.13740544925</v>
      </c>
      <c r="S151" s="282">
        <f ca="1">S$147*'6.Network design'!S337</f>
        <v>5138.5687027246249</v>
      </c>
      <c r="U151" s="1"/>
      <c r="V151" s="1"/>
      <c r="AA151" s="50"/>
      <c r="AQ151" s="1"/>
    </row>
    <row r="152" spans="3:43">
      <c r="C152" s="242" t="str">
        <f ca="1">'C. Masterfiles'!C54</f>
        <v>TL04</v>
      </c>
      <c r="D152" s="246" t="str">
        <f ca="1">'C. Masterfiles'!D54</f>
        <v>CORE ring</v>
      </c>
      <c r="E152" s="247"/>
      <c r="F152" s="282">
        <f ca="1">F$147*'6.Network design'!F338</f>
        <v>606133.98420236295</v>
      </c>
      <c r="G152" s="282">
        <f ca="1">G$147*'6.Network design'!G338</f>
        <v>304087.41968401376</v>
      </c>
      <c r="H152" s="282">
        <f ca="1">H$147*'6.Network design'!H338</f>
        <v>3334757.3406958287</v>
      </c>
      <c r="I152" s="282">
        <f ca="1">I$147*'6.Network design'!I338</f>
        <v>458360.32828303648</v>
      </c>
      <c r="J152" s="282">
        <f ca="1">J$147*'6.Network design'!J338</f>
        <v>0</v>
      </c>
      <c r="K152" s="282">
        <f ca="1">K$147*'6.Network design'!K338</f>
        <v>0</v>
      </c>
      <c r="L152" s="282">
        <f ca="1">L$147*'6.Network design'!L338</f>
        <v>0</v>
      </c>
      <c r="M152" s="282">
        <f ca="1">M$147*'6.Network design'!M338</f>
        <v>0</v>
      </c>
      <c r="N152" s="282">
        <f ca="1">N$147*'6.Network design'!N338</f>
        <v>320646.68705001654</v>
      </c>
      <c r="O152" s="282">
        <f ca="1">O$147*'6.Network design'!O338</f>
        <v>374087.80155835266</v>
      </c>
      <c r="P152" s="282">
        <f ca="1">P$147*'6.Network design'!P338</f>
        <v>8550.5783213337745</v>
      </c>
      <c r="Q152" s="282">
        <f ca="1">Q$147*'6.Network design'!Q338</f>
        <v>4275.2891606668873</v>
      </c>
      <c r="R152" s="282">
        <f ca="1">R$147*'6.Network design'!R338</f>
        <v>8550.5783213337745</v>
      </c>
      <c r="S152" s="282">
        <f ca="1">S$147*'6.Network design'!S338</f>
        <v>4275.2891606668873</v>
      </c>
      <c r="U152" s="1"/>
      <c r="V152" s="1"/>
      <c r="AA152" s="50"/>
      <c r="AQ152" s="1"/>
    </row>
    <row r="153" spans="3:43">
      <c r="C153" s="242" t="str">
        <f ca="1">'C. Masterfiles'!C55</f>
        <v>TL05</v>
      </c>
      <c r="D153" s="246" t="str">
        <f ca="1">'C. Masterfiles'!D55</f>
        <v>CORE-ICGW</v>
      </c>
      <c r="E153" s="247"/>
      <c r="F153" s="282">
        <f ca="1">F$147*'6.Network design'!F339</f>
        <v>0</v>
      </c>
      <c r="G153" s="282">
        <f ca="1">G$147*'6.Network design'!G339</f>
        <v>0</v>
      </c>
      <c r="H153" s="282">
        <f ca="1">H$147*'6.Network design'!H339</f>
        <v>0</v>
      </c>
      <c r="I153" s="282">
        <f ca="1">I$147*'6.Network design'!I339</f>
        <v>0</v>
      </c>
      <c r="J153" s="282">
        <f ca="1">J$147*'6.Network design'!J339</f>
        <v>0</v>
      </c>
      <c r="K153" s="282">
        <f ca="1">K$147*'6.Network design'!K339</f>
        <v>0</v>
      </c>
      <c r="L153" s="282">
        <f ca="1">L$147*'6.Network design'!L339</f>
        <v>0</v>
      </c>
      <c r="M153" s="282">
        <f ca="1">M$147*'6.Network design'!M339</f>
        <v>0</v>
      </c>
      <c r="N153" s="282">
        <f ca="1">N$147*'6.Network design'!N339</f>
        <v>0</v>
      </c>
      <c r="O153" s="282">
        <f ca="1">O$147*'6.Network design'!O339</f>
        <v>0</v>
      </c>
      <c r="P153" s="282">
        <f ca="1">P$147*'6.Network design'!P339</f>
        <v>0</v>
      </c>
      <c r="Q153" s="282">
        <f ca="1">Q$147*'6.Network design'!Q339</f>
        <v>0</v>
      </c>
      <c r="R153" s="282">
        <f ca="1">R$147*'6.Network design'!R339</f>
        <v>0</v>
      </c>
      <c r="S153" s="282">
        <f ca="1">S$147*'6.Network design'!S339</f>
        <v>0</v>
      </c>
      <c r="U153" s="1"/>
      <c r="V153" s="1"/>
      <c r="AA153" s="50"/>
      <c r="AQ153" s="1"/>
    </row>
    <row r="154" spans="3:43">
      <c r="C154" s="242" t="str">
        <f ca="1">'C. Masterfiles'!C56</f>
        <v>TL06</v>
      </c>
      <c r="D154" s="246" t="str">
        <f ca="1">'C. Masterfiles'!D56</f>
        <v>CORE-INTGW</v>
      </c>
      <c r="E154" s="247"/>
      <c r="F154" s="282">
        <f ca="1">F$147*'6.Network design'!F340</f>
        <v>0</v>
      </c>
      <c r="G154" s="282">
        <f ca="1">G$147*'6.Network design'!G340</f>
        <v>0</v>
      </c>
      <c r="H154" s="282">
        <f ca="1">H$147*'6.Network design'!H340</f>
        <v>0</v>
      </c>
      <c r="I154" s="282">
        <f ca="1">I$147*'6.Network design'!I340</f>
        <v>0</v>
      </c>
      <c r="J154" s="282">
        <f ca="1">J$147*'6.Network design'!J340</f>
        <v>0</v>
      </c>
      <c r="K154" s="282">
        <f ca="1">K$147*'6.Network design'!K340</f>
        <v>0</v>
      </c>
      <c r="L154" s="282">
        <f ca="1">L$147*'6.Network design'!L340</f>
        <v>0</v>
      </c>
      <c r="M154" s="282">
        <f ca="1">M$147*'6.Network design'!M340</f>
        <v>0</v>
      </c>
      <c r="N154" s="282">
        <f ca="1">N$147*'6.Network design'!N340</f>
        <v>0</v>
      </c>
      <c r="O154" s="282">
        <f ca="1">O$147*'6.Network design'!O340</f>
        <v>0</v>
      </c>
      <c r="P154" s="282">
        <f ca="1">P$147*'6.Network design'!P340</f>
        <v>0</v>
      </c>
      <c r="Q154" s="282">
        <f ca="1">Q$147*'6.Network design'!Q340</f>
        <v>0</v>
      </c>
      <c r="R154" s="282">
        <f ca="1">R$147*'6.Network design'!R340</f>
        <v>0</v>
      </c>
      <c r="S154" s="282">
        <f ca="1">S$147*'6.Network design'!S340</f>
        <v>0</v>
      </c>
      <c r="U154" s="1"/>
      <c r="V154" s="1"/>
      <c r="AA154" s="50"/>
      <c r="AQ154" s="1"/>
    </row>
    <row r="155" spans="3:43">
      <c r="P155" s="54"/>
      <c r="U155" s="1"/>
      <c r="V155" s="1"/>
      <c r="AA155" s="50"/>
      <c r="AQ155" s="1"/>
    </row>
    <row r="156" spans="3:43">
      <c r="P156" s="54"/>
      <c r="U156" s="1"/>
      <c r="V156" s="1"/>
      <c r="AA156" s="50"/>
      <c r="AQ156" s="1"/>
    </row>
    <row r="157" spans="3:43">
      <c r="P157" s="54"/>
      <c r="U157" s="1"/>
      <c r="V157" s="1"/>
      <c r="AA157" s="50"/>
      <c r="AQ157" s="1"/>
    </row>
    <row r="158" spans="3:43" ht="38.25">
      <c r="C158" s="253">
        <f ca="1">'C. Masterfiles'!$D$110</f>
        <v>2019</v>
      </c>
      <c r="D158" s="156"/>
      <c r="E158" s="251" t="s">
        <v>211</v>
      </c>
      <c r="F158" s="77" t="str">
        <f ca="1">'C. Masterfiles'!D66</f>
        <v>Trench - urban</v>
      </c>
      <c r="G158" s="77" t="str">
        <f ca="1">'C. Masterfiles'!D67</f>
        <v>Trench - suburban</v>
      </c>
      <c r="H158" s="77" t="str">
        <f ca="1">'C. Masterfiles'!D68</f>
        <v>Trench - rural</v>
      </c>
      <c r="I158" s="77" t="str">
        <f ca="1">'C. Masterfiles'!D69</f>
        <v>Duct</v>
      </c>
      <c r="J158" s="77" t="str">
        <f ca="1">'C. Masterfiles'!D70</f>
        <v>Cable - 12 fibre</v>
      </c>
      <c r="K158" s="77" t="str">
        <f ca="1">'C. Masterfiles'!D71</f>
        <v>Cable - 24 fibre</v>
      </c>
      <c r="L158" s="77" t="str">
        <f ca="1">'C. Masterfiles'!D72</f>
        <v>Cable -  48 fibre</v>
      </c>
      <c r="M158" s="77" t="str">
        <f ca="1">'C. Masterfiles'!D73</f>
        <v>Cable - 64 fibre</v>
      </c>
      <c r="N158" s="77" t="str">
        <f ca="1">'C. Masterfiles'!D74</f>
        <v>Cable - 96 fibre</v>
      </c>
      <c r="O158" s="77" t="str">
        <f ca="1">'C. Masterfiles'!D75</f>
        <v>Cable - 192 fibre</v>
      </c>
      <c r="P158" s="77" t="str">
        <f ca="1">'C. Masterfiles'!D76</f>
        <v>Fibre joint</v>
      </c>
      <c r="Q158" s="77" t="str">
        <f ca="1">'C. Masterfiles'!D77</f>
        <v>Jointing box</v>
      </c>
      <c r="R158" s="77" t="str">
        <f ca="1">'C. Masterfiles'!D78</f>
        <v>Manhole</v>
      </c>
      <c r="S158" s="77" t="str">
        <f ca="1">'C. Masterfiles'!D79</f>
        <v>Cross connection frame</v>
      </c>
      <c r="U158" s="1"/>
      <c r="V158" s="1"/>
      <c r="AA158" s="50"/>
      <c r="AQ158" s="1"/>
    </row>
    <row r="159" spans="3:43">
      <c r="C159" s="256"/>
      <c r="D159" s="158"/>
      <c r="E159" s="251" t="s">
        <v>184</v>
      </c>
      <c r="F159" s="282">
        <f ca="1">AH53</f>
        <v>2087.7948344748056</v>
      </c>
      <c r="G159" s="282">
        <f ca="1">AH54</f>
        <v>2087.7948344748056</v>
      </c>
      <c r="H159" s="282">
        <f ca="1">AH55</f>
        <v>2087.7948344748056</v>
      </c>
      <c r="I159" s="282">
        <f ca="1">AH56</f>
        <v>1050.0092884101491</v>
      </c>
      <c r="J159" s="282">
        <f ca="1">AH57</f>
        <v>105.00092884101494</v>
      </c>
      <c r="K159" s="282">
        <f ca="1">AH58</f>
        <v>157.5013932615224</v>
      </c>
      <c r="L159" s="282">
        <f ca="1">AH59</f>
        <v>210.00185768202988</v>
      </c>
      <c r="M159" s="282">
        <f ca="1">AH60</f>
        <v>262.50232210253728</v>
      </c>
      <c r="N159" s="282">
        <f ca="1">AH61</f>
        <v>315.00278652304479</v>
      </c>
      <c r="O159" s="282">
        <f ca="1">AH62</f>
        <v>367.50325094355219</v>
      </c>
      <c r="P159" s="282">
        <f ca="1">AH63</f>
        <v>42.000371536405964</v>
      </c>
      <c r="Q159" s="282">
        <f ca="1">AH64</f>
        <v>21.000185768202982</v>
      </c>
      <c r="R159" s="282">
        <f ca="1">AH65</f>
        <v>42.000371536405964</v>
      </c>
      <c r="S159" s="282">
        <f ca="1">AH66</f>
        <v>21.000185768202982</v>
      </c>
      <c r="U159" s="1"/>
      <c r="V159" s="1"/>
      <c r="AA159" s="50"/>
      <c r="AQ159" s="1"/>
    </row>
    <row r="160" spans="3:43">
      <c r="C160" s="252" t="s">
        <v>21</v>
      </c>
      <c r="D160" s="258" t="s">
        <v>186</v>
      </c>
      <c r="E160" s="257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  <c r="R160" s="250"/>
      <c r="S160" s="250"/>
      <c r="U160" s="1"/>
      <c r="V160" s="1"/>
      <c r="AA160" s="50"/>
      <c r="AQ160" s="1"/>
    </row>
    <row r="161" spans="3:43">
      <c r="C161" s="242" t="str">
        <f ca="1">'C. Masterfiles'!C51</f>
        <v>TL01</v>
      </c>
      <c r="D161" s="246" t="str">
        <f ca="1">'C. Masterfiles'!D51</f>
        <v>MSAN ring</v>
      </c>
      <c r="E161" s="249"/>
      <c r="F161" s="282">
        <f ca="1">F$159*'6.Network design'!F347</f>
        <v>5670450.7704335721</v>
      </c>
      <c r="G161" s="282">
        <f ca="1">G$159*'6.Network design'!G347</f>
        <v>2835225.3852167861</v>
      </c>
      <c r="H161" s="282">
        <f ca="1">H$159*'6.Network design'!H347</f>
        <v>22675539.697230864</v>
      </c>
      <c r="I161" s="282">
        <f ca="1">I$159*'6.Network design'!I347</f>
        <v>4276687.8316945378</v>
      </c>
      <c r="J161" s="282">
        <f ca="1">J$159*'6.Network design'!J347</f>
        <v>784041.9356558586</v>
      </c>
      <c r="K161" s="282">
        <f ca="1">K$159*'6.Network design'!K347</f>
        <v>1176062.9034837878</v>
      </c>
      <c r="L161" s="282">
        <f ca="1">L$159*'6.Network design'!L347</f>
        <v>0</v>
      </c>
      <c r="M161" s="282">
        <f ca="1">M$159*'6.Network design'!M347</f>
        <v>0</v>
      </c>
      <c r="N161" s="282">
        <f ca="1">N$159*'6.Network design'!N347</f>
        <v>0</v>
      </c>
      <c r="O161" s="282">
        <f ca="1">O$159*'6.Network design'!O347</f>
        <v>0</v>
      </c>
      <c r="P161" s="282">
        <f ca="1">P$159*'6.Network design'!P347</f>
        <v>125455.10977924461</v>
      </c>
      <c r="Q161" s="282">
        <f ca="1">Q$159*'6.Network design'!Q347</f>
        <v>62727.554889622304</v>
      </c>
      <c r="R161" s="282">
        <f ca="1">R$159*'6.Network design'!R347</f>
        <v>125455.10977924461</v>
      </c>
      <c r="S161" s="282">
        <f ca="1">S$159*'6.Network design'!S347</f>
        <v>62727.554889622304</v>
      </c>
      <c r="U161" s="1"/>
      <c r="V161" s="1"/>
      <c r="AA161" s="50"/>
      <c r="AQ161" s="1"/>
    </row>
    <row r="162" spans="3:43">
      <c r="C162" s="242" t="str">
        <f ca="1">'C. Masterfiles'!C52</f>
        <v>TL02</v>
      </c>
      <c r="D162" s="246" t="str">
        <f ca="1">'C. Masterfiles'!D52</f>
        <v>AGGR ring</v>
      </c>
      <c r="E162" s="247"/>
      <c r="F162" s="282">
        <f ca="1">F$159*'6.Network design'!F348</f>
        <v>1897805.5045375982</v>
      </c>
      <c r="G162" s="282">
        <f ca="1">G$159*'6.Network design'!G348</f>
        <v>949946.64968603652</v>
      </c>
      <c r="H162" s="282">
        <f ca="1">H$159*'6.Network design'!H348</f>
        <v>13276287.352425288</v>
      </c>
      <c r="I162" s="282">
        <f ca="1">I$159*'6.Network design'!I348</f>
        <v>1431162.6601030333</v>
      </c>
      <c r="J162" s="282">
        <f ca="1">J$159*'6.Network design'!J348</f>
        <v>0</v>
      </c>
      <c r="K162" s="282">
        <f ca="1">K$159*'6.Network design'!K348</f>
        <v>304135.19038799976</v>
      </c>
      <c r="L162" s="282">
        <f ca="1">L$159*'6.Network design'!L348</f>
        <v>810817.17251031741</v>
      </c>
      <c r="M162" s="282">
        <f ca="1">M$159*'6.Network design'!M348</f>
        <v>506891.9839799995</v>
      </c>
      <c r="N162" s="282">
        <f ca="1">N$159*'6.Network design'!N348</f>
        <v>0</v>
      </c>
      <c r="O162" s="282">
        <f ca="1">O$159*'6.Network design'!O348</f>
        <v>0</v>
      </c>
      <c r="P162" s="282">
        <f ca="1">P$159*'6.Network design'!P348</f>
        <v>32466.28719764181</v>
      </c>
      <c r="Q162" s="282">
        <f ca="1">Q$159*'6.Network design'!Q348</f>
        <v>16233.143598820905</v>
      </c>
      <c r="R162" s="282">
        <f ca="1">R$159*'6.Network design'!R348</f>
        <v>32466.28719764181</v>
      </c>
      <c r="S162" s="282">
        <f ca="1">S$159*'6.Network design'!S348</f>
        <v>16233.143598820905</v>
      </c>
      <c r="U162" s="1"/>
      <c r="V162" s="1"/>
      <c r="AA162" s="50"/>
      <c r="AQ162" s="1"/>
    </row>
    <row r="163" spans="3:43">
      <c r="C163" s="242" t="str">
        <f ca="1">'C. Masterfiles'!C53</f>
        <v>TL03</v>
      </c>
      <c r="D163" s="246" t="str">
        <f ca="1">'C. Masterfiles'!D53</f>
        <v>EDGE ring</v>
      </c>
      <c r="E163" s="247"/>
      <c r="F163" s="282">
        <f ca="1">F$159*'6.Network design'!F349</f>
        <v>632601.83484586608</v>
      </c>
      <c r="G163" s="282">
        <f ca="1">G$159*'6.Network design'!G349</f>
        <v>317344.81484017044</v>
      </c>
      <c r="H163" s="282">
        <f ca="1">H$159*'6.Network design'!H349</f>
        <v>4426125.0490865875</v>
      </c>
      <c r="I163" s="282">
        <f ca="1">I$159*'6.Network design'!I349</f>
        <v>477754.22622661787</v>
      </c>
      <c r="J163" s="282">
        <f ca="1">J$159*'6.Network design'!J349</f>
        <v>0</v>
      </c>
      <c r="K163" s="282">
        <f ca="1">K$159*'6.Network design'!K349</f>
        <v>0</v>
      </c>
      <c r="L163" s="282">
        <f ca="1">L$159*'6.Network design'!L349</f>
        <v>135241.19634722723</v>
      </c>
      <c r="M163" s="282">
        <f ca="1">M$159*'6.Network design'!M349</f>
        <v>337840.48854596546</v>
      </c>
      <c r="N163" s="282">
        <f ca="1">N$159*'6.Network design'!N349</f>
        <v>202861.79452084083</v>
      </c>
      <c r="O163" s="282">
        <f ca="1">O$159*'6.Network design'!O349</f>
        <v>0</v>
      </c>
      <c r="P163" s="282">
        <f ca="1">P$159*'6.Network design'!P349</f>
        <v>10836.095856392738</v>
      </c>
      <c r="Q163" s="282">
        <f ca="1">Q$159*'6.Network design'!Q349</f>
        <v>5418.047928196369</v>
      </c>
      <c r="R163" s="282">
        <f ca="1">R$159*'6.Network design'!R349</f>
        <v>10836.095856392738</v>
      </c>
      <c r="S163" s="282">
        <f ca="1">S$159*'6.Network design'!S349</f>
        <v>5418.047928196369</v>
      </c>
      <c r="U163" s="1"/>
      <c r="V163" s="1"/>
      <c r="AA163" s="50"/>
      <c r="AQ163" s="1"/>
    </row>
    <row r="164" spans="3:43">
      <c r="C164" s="242" t="str">
        <f ca="1">'C. Masterfiles'!C54</f>
        <v>TL04</v>
      </c>
      <c r="D164" s="246" t="str">
        <f ca="1">'C. Masterfiles'!D54</f>
        <v>CORE ring</v>
      </c>
      <c r="E164" s="247"/>
      <c r="F164" s="282">
        <f ca="1">F$159*'6.Network design'!F350</f>
        <v>640953.01418376528</v>
      </c>
      <c r="G164" s="282">
        <f ca="1">G$159*'6.Network design'!G350</f>
        <v>321520.40450912004</v>
      </c>
      <c r="H164" s="282">
        <f ca="1">H$159*'6.Network design'!H350</f>
        <v>3522109.8857589969</v>
      </c>
      <c r="I164" s="282">
        <f ca="1">I$159*'6.Network design'!I350</f>
        <v>483004.27266866859</v>
      </c>
      <c r="J164" s="282">
        <f ca="1">J$159*'6.Network design'!J350</f>
        <v>0</v>
      </c>
      <c r="K164" s="282">
        <f ca="1">K$159*'6.Network design'!K350</f>
        <v>0</v>
      </c>
      <c r="L164" s="282">
        <f ca="1">L$159*'6.Network design'!L350</f>
        <v>0</v>
      </c>
      <c r="M164" s="282">
        <f ca="1">M$159*'6.Network design'!M350</f>
        <v>0</v>
      </c>
      <c r="N164" s="282">
        <f ca="1">N$159*'6.Network design'!N350</f>
        <v>337997.98993922706</v>
      </c>
      <c r="O164" s="282">
        <f ca="1">O$159*'6.Network design'!O350</f>
        <v>394330.98826243152</v>
      </c>
      <c r="P164" s="282">
        <f ca="1">P$159*'6.Network design'!P350</f>
        <v>9030.0798803272828</v>
      </c>
      <c r="Q164" s="282">
        <f ca="1">Q$159*'6.Network design'!Q350</f>
        <v>4515.0399401636414</v>
      </c>
      <c r="R164" s="282">
        <f ca="1">R$159*'6.Network design'!R350</f>
        <v>9030.0798803272828</v>
      </c>
      <c r="S164" s="282">
        <f ca="1">S$159*'6.Network design'!S350</f>
        <v>4515.0399401636414</v>
      </c>
      <c r="U164" s="1"/>
      <c r="V164" s="1"/>
      <c r="AA164" s="50"/>
      <c r="AQ164" s="1"/>
    </row>
    <row r="165" spans="3:43">
      <c r="C165" s="242" t="str">
        <f ca="1">'C. Masterfiles'!C55</f>
        <v>TL05</v>
      </c>
      <c r="D165" s="246" t="str">
        <f ca="1">'C. Masterfiles'!D55</f>
        <v>CORE-ICGW</v>
      </c>
      <c r="E165" s="247"/>
      <c r="F165" s="282">
        <f ca="1">F$159*'6.Network design'!F351</f>
        <v>0</v>
      </c>
      <c r="G165" s="282">
        <f ca="1">G$159*'6.Network design'!G351</f>
        <v>0</v>
      </c>
      <c r="H165" s="282">
        <f ca="1">H$159*'6.Network design'!H351</f>
        <v>0</v>
      </c>
      <c r="I165" s="282">
        <f ca="1">I$159*'6.Network design'!I351</f>
        <v>0</v>
      </c>
      <c r="J165" s="282">
        <f ca="1">J$159*'6.Network design'!J351</f>
        <v>0</v>
      </c>
      <c r="K165" s="282">
        <f ca="1">K$159*'6.Network design'!K351</f>
        <v>0</v>
      </c>
      <c r="L165" s="282">
        <f ca="1">L$159*'6.Network design'!L351</f>
        <v>0</v>
      </c>
      <c r="M165" s="282">
        <f ca="1">M$159*'6.Network design'!M351</f>
        <v>0</v>
      </c>
      <c r="N165" s="282">
        <f ca="1">N$159*'6.Network design'!N351</f>
        <v>0</v>
      </c>
      <c r="O165" s="282">
        <f ca="1">O$159*'6.Network design'!O351</f>
        <v>0</v>
      </c>
      <c r="P165" s="282">
        <f ca="1">P$159*'6.Network design'!P351</f>
        <v>0</v>
      </c>
      <c r="Q165" s="282">
        <f ca="1">Q$159*'6.Network design'!Q351</f>
        <v>0</v>
      </c>
      <c r="R165" s="282">
        <f ca="1">R$159*'6.Network design'!R351</f>
        <v>0</v>
      </c>
      <c r="S165" s="282">
        <f ca="1">S$159*'6.Network design'!S351</f>
        <v>0</v>
      </c>
      <c r="U165" s="1"/>
      <c r="V165" s="1"/>
      <c r="AA165" s="50"/>
      <c r="AQ165" s="1"/>
    </row>
    <row r="166" spans="3:43">
      <c r="C166" s="242" t="str">
        <f ca="1">'C. Masterfiles'!C56</f>
        <v>TL06</v>
      </c>
      <c r="D166" s="246" t="str">
        <f ca="1">'C. Masterfiles'!D56</f>
        <v>CORE-INTGW</v>
      </c>
      <c r="E166" s="247"/>
      <c r="F166" s="282">
        <f ca="1">F$159*'6.Network design'!F352</f>
        <v>0</v>
      </c>
      <c r="G166" s="282">
        <f ca="1">G$159*'6.Network design'!G352</f>
        <v>0</v>
      </c>
      <c r="H166" s="282">
        <f ca="1">H$159*'6.Network design'!H352</f>
        <v>0</v>
      </c>
      <c r="I166" s="282">
        <f ca="1">I$159*'6.Network design'!I352</f>
        <v>0</v>
      </c>
      <c r="J166" s="282">
        <f ca="1">J$159*'6.Network design'!J352</f>
        <v>0</v>
      </c>
      <c r="K166" s="282">
        <f ca="1">K$159*'6.Network design'!K352</f>
        <v>0</v>
      </c>
      <c r="L166" s="282">
        <f ca="1">L$159*'6.Network design'!L352</f>
        <v>0</v>
      </c>
      <c r="M166" s="282">
        <f ca="1">M$159*'6.Network design'!M352</f>
        <v>0</v>
      </c>
      <c r="N166" s="282">
        <f ca="1">N$159*'6.Network design'!N352</f>
        <v>0</v>
      </c>
      <c r="O166" s="282">
        <f ca="1">O$159*'6.Network design'!O352</f>
        <v>0</v>
      </c>
      <c r="P166" s="282">
        <f ca="1">P$159*'6.Network design'!P352</f>
        <v>0</v>
      </c>
      <c r="Q166" s="282">
        <f ca="1">Q$159*'6.Network design'!Q352</f>
        <v>0</v>
      </c>
      <c r="R166" s="282">
        <f ca="1">R$159*'6.Network design'!R352</f>
        <v>0</v>
      </c>
      <c r="S166" s="282">
        <f ca="1">S$159*'6.Network design'!S352</f>
        <v>0</v>
      </c>
      <c r="U166" s="1"/>
      <c r="V166" s="1"/>
      <c r="AA166" s="50"/>
      <c r="AQ166" s="1"/>
    </row>
    <row r="167" spans="3:43">
      <c r="P167" s="54"/>
      <c r="U167" s="1"/>
      <c r="V167" s="1"/>
      <c r="AA167" s="50"/>
      <c r="AQ167" s="1"/>
    </row>
    <row r="168" spans="3:43">
      <c r="P168" s="54"/>
      <c r="U168" s="1"/>
      <c r="V168" s="1"/>
      <c r="AA168" s="50"/>
      <c r="AQ168" s="1"/>
    </row>
    <row r="169" spans="3:43">
      <c r="P169" s="54"/>
      <c r="U169" s="1"/>
      <c r="V169" s="1"/>
      <c r="AA169" s="50"/>
      <c r="AQ169" s="1"/>
    </row>
    <row r="170" spans="3:43" ht="38.25">
      <c r="C170" s="253">
        <f ca="1">'C. Masterfiles'!$D$111</f>
        <v>2020</v>
      </c>
      <c r="D170" s="156"/>
      <c r="E170" s="251" t="s">
        <v>211</v>
      </c>
      <c r="F170" s="77" t="str">
        <f t="shared" ref="F170:S170" ca="1" si="40">F158</f>
        <v>Trench - urban</v>
      </c>
      <c r="G170" s="77" t="str">
        <f t="shared" ca="1" si="40"/>
        <v>Trench - suburban</v>
      </c>
      <c r="H170" s="77" t="str">
        <f t="shared" ca="1" si="40"/>
        <v>Trench - rural</v>
      </c>
      <c r="I170" s="77" t="str">
        <f t="shared" ca="1" si="40"/>
        <v>Duct</v>
      </c>
      <c r="J170" s="77" t="str">
        <f t="shared" ca="1" si="40"/>
        <v>Cable - 12 fibre</v>
      </c>
      <c r="K170" s="77" t="str">
        <f t="shared" ca="1" si="40"/>
        <v>Cable - 24 fibre</v>
      </c>
      <c r="L170" s="77" t="str">
        <f t="shared" ca="1" si="40"/>
        <v>Cable -  48 fibre</v>
      </c>
      <c r="M170" s="77" t="str">
        <f t="shared" ca="1" si="40"/>
        <v>Cable - 64 fibre</v>
      </c>
      <c r="N170" s="77" t="str">
        <f t="shared" ca="1" si="40"/>
        <v>Cable - 96 fibre</v>
      </c>
      <c r="O170" s="77" t="str">
        <f t="shared" ca="1" si="40"/>
        <v>Cable - 192 fibre</v>
      </c>
      <c r="P170" s="77" t="str">
        <f t="shared" ca="1" si="40"/>
        <v>Fibre joint</v>
      </c>
      <c r="Q170" s="77" t="str">
        <f t="shared" ca="1" si="40"/>
        <v>Jointing box</v>
      </c>
      <c r="R170" s="77" t="str">
        <f t="shared" ca="1" si="40"/>
        <v>Manhole</v>
      </c>
      <c r="S170" s="77" t="str">
        <f t="shared" ca="1" si="40"/>
        <v>Cross connection frame</v>
      </c>
      <c r="U170" s="1"/>
      <c r="V170" s="1"/>
      <c r="AA170" s="50"/>
      <c r="AQ170" s="1"/>
    </row>
    <row r="171" spans="3:43">
      <c r="C171" s="256"/>
      <c r="D171" s="158"/>
      <c r="E171" s="251" t="s">
        <v>184</v>
      </c>
      <c r="F171" s="282">
        <f ca="1">$AI53</f>
        <v>2135.8141156677257</v>
      </c>
      <c r="G171" s="282">
        <f ca="1">$AI54</f>
        <v>2135.8141156677257</v>
      </c>
      <c r="H171" s="282">
        <f ca="1">$AI55</f>
        <v>2135.8141156677257</v>
      </c>
      <c r="I171" s="282">
        <f ca="1">$AI56</f>
        <v>1072.7907965129275</v>
      </c>
      <c r="J171" s="282">
        <f ca="1">$AI57</f>
        <v>107.27907965129276</v>
      </c>
      <c r="K171" s="282">
        <f ca="1">$AI58</f>
        <v>160.91861947693914</v>
      </c>
      <c r="L171" s="282">
        <f ca="1">$AI59</f>
        <v>214.55815930258552</v>
      </c>
      <c r="M171" s="282">
        <f ca="1">$AI60</f>
        <v>268.19769912823187</v>
      </c>
      <c r="N171" s="282">
        <f ca="1">$AI61</f>
        <v>321.83723895387828</v>
      </c>
      <c r="O171" s="282">
        <f ca="1">$AI62</f>
        <v>375.47677877952469</v>
      </c>
      <c r="P171" s="282">
        <f ca="1">$AI63</f>
        <v>42.911631860517105</v>
      </c>
      <c r="Q171" s="282">
        <f ca="1">$AI64</f>
        <v>21.455815930258552</v>
      </c>
      <c r="R171" s="282">
        <f ca="1">$AI65</f>
        <v>42.911631860517105</v>
      </c>
      <c r="S171" s="282">
        <f ca="1">$AI66</f>
        <v>21.455815930258552</v>
      </c>
      <c r="U171" s="1"/>
      <c r="V171" s="1"/>
      <c r="AA171" s="50"/>
      <c r="AQ171" s="1"/>
    </row>
    <row r="172" spans="3:43">
      <c r="C172" s="252" t="s">
        <v>21</v>
      </c>
      <c r="D172" s="365" t="s">
        <v>186</v>
      </c>
      <c r="E172" s="257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  <c r="R172" s="250"/>
      <c r="S172" s="250"/>
      <c r="U172" s="1"/>
      <c r="V172" s="1"/>
      <c r="AA172" s="50"/>
      <c r="AQ172" s="1"/>
    </row>
    <row r="173" spans="3:43">
      <c r="C173" s="246" t="str">
        <f t="shared" ref="C173:D178" ca="1" si="41">C161</f>
        <v>TL01</v>
      </c>
      <c r="D173" s="366" t="str">
        <f t="shared" ca="1" si="41"/>
        <v>MSAN ring</v>
      </c>
      <c r="E173" s="249"/>
      <c r="F173" s="282">
        <f ca="1">F$171*'6.Network design'!F359</f>
        <v>5986686.966216635</v>
      </c>
      <c r="G173" s="282">
        <f ca="1">G$171*'6.Network design'!G359</f>
        <v>2994411.3901661513</v>
      </c>
      <c r="H173" s="282">
        <f ca="1">H$171*'6.Network design'!H359</f>
        <v>23944612.050750874</v>
      </c>
      <c r="I173" s="282">
        <f ca="1">I$171*'6.Network design'!I359</f>
        <v>4510012.5085403472</v>
      </c>
      <c r="J173" s="282">
        <f ca="1">J$171*'6.Network design'!J359</f>
        <v>826907.14595216466</v>
      </c>
      <c r="K173" s="282">
        <f ca="1">K$171*'6.Network design'!K359</f>
        <v>1240360.718928247</v>
      </c>
      <c r="L173" s="282">
        <f ca="1">L$171*'6.Network design'!L359</f>
        <v>0</v>
      </c>
      <c r="M173" s="282">
        <f ca="1">M$171*'6.Network design'!M359</f>
        <v>0</v>
      </c>
      <c r="N173" s="282">
        <f ca="1">N$171*'6.Network design'!N359</f>
        <v>0</v>
      </c>
      <c r="O173" s="282">
        <f ca="1">O$171*'6.Network design'!O359</f>
        <v>0</v>
      </c>
      <c r="P173" s="282">
        <f ca="1">P$171*'6.Network design'!P359</f>
        <v>132296.56102597422</v>
      </c>
      <c r="Q173" s="282">
        <f ca="1">Q$171*'6.Network design'!Q359</f>
        <v>66148.280512987112</v>
      </c>
      <c r="R173" s="282">
        <f ca="1">R$171*'6.Network design'!R359</f>
        <v>132296.56102597422</v>
      </c>
      <c r="S173" s="282">
        <f ca="1">S$171*'6.Network design'!S359</f>
        <v>66148.280512987112</v>
      </c>
      <c r="U173" s="1"/>
      <c r="V173" s="1"/>
      <c r="AA173" s="50"/>
      <c r="AQ173" s="1"/>
    </row>
    <row r="174" spans="3:43">
      <c r="C174" s="246" t="str">
        <f t="shared" ca="1" si="41"/>
        <v>TL02</v>
      </c>
      <c r="D174" s="366" t="str">
        <f t="shared" ca="1" si="41"/>
        <v>AGGR ring</v>
      </c>
      <c r="E174" s="247"/>
      <c r="F174" s="282">
        <f ca="1">F$171*'6.Network design'!F360</f>
        <v>2003393.6404963266</v>
      </c>
      <c r="G174" s="282">
        <f ca="1">G$171*'6.Network design'!G360</f>
        <v>1001696.8202481633</v>
      </c>
      <c r="H174" s="282">
        <f ca="1">H$171*'6.Network design'!H360</f>
        <v>14019483.855242951</v>
      </c>
      <c r="I174" s="282">
        <f ca="1">I$171*'6.Network design'!I360</f>
        <v>1509416.650693689</v>
      </c>
      <c r="J174" s="282">
        <f ca="1">J$171*'6.Network design'!J360</f>
        <v>0</v>
      </c>
      <c r="K174" s="282">
        <f ca="1">K$171*'6.Network design'!K360</f>
        <v>320710.8086175397</v>
      </c>
      <c r="L174" s="282">
        <f ca="1">L$171*'6.Network design'!L360</f>
        <v>855014.26482080331</v>
      </c>
      <c r="M174" s="282">
        <f ca="1">M$171*'6.Network design'!M360</f>
        <v>534518.01436256617</v>
      </c>
      <c r="N174" s="282">
        <f ca="1">N$171*'6.Network design'!N360</f>
        <v>0</v>
      </c>
      <c r="O174" s="282">
        <f ca="1">O$171*'6.Network design'!O360</f>
        <v>0</v>
      </c>
      <c r="P174" s="282">
        <f ca="1">P$171*'6.Network design'!P360</f>
        <v>34200.570592832133</v>
      </c>
      <c r="Q174" s="282">
        <f ca="1">Q$171*'6.Network design'!Q360</f>
        <v>17100.285296416067</v>
      </c>
      <c r="R174" s="282">
        <f ca="1">R$171*'6.Network design'!R360</f>
        <v>34200.570592832133</v>
      </c>
      <c r="S174" s="282">
        <f ca="1">S$171*'6.Network design'!S360</f>
        <v>17100.285296416067</v>
      </c>
      <c r="U174" s="1"/>
      <c r="V174" s="1"/>
      <c r="AA174" s="50"/>
      <c r="AQ174" s="1"/>
    </row>
    <row r="175" spans="3:43">
      <c r="C175" s="246" t="str">
        <f t="shared" ca="1" si="41"/>
        <v>TL03</v>
      </c>
      <c r="D175" s="366" t="str">
        <f t="shared" ca="1" si="41"/>
        <v>EDGE ring</v>
      </c>
      <c r="E175" s="247"/>
      <c r="F175" s="282">
        <f ca="1">F$171*'6.Network design'!F361</f>
        <v>668509.81820399815</v>
      </c>
      <c r="G175" s="282">
        <f ca="1">G$171*'6.Network design'!G361</f>
        <v>335322.81615983293</v>
      </c>
      <c r="H175" s="282">
        <f ca="1">H$171*'6.Network design'!H361</f>
        <v>4673161.2850809842</v>
      </c>
      <c r="I175" s="282">
        <f ca="1">I$171*'6.Network design'!I361</f>
        <v>503138.883564563</v>
      </c>
      <c r="J175" s="282">
        <f ca="1">J$171*'6.Network design'!J361</f>
        <v>0</v>
      </c>
      <c r="K175" s="282">
        <f ca="1">K$171*'6.Network design'!K361</f>
        <v>0</v>
      </c>
      <c r="L175" s="282">
        <f ca="1">L$171*'6.Network design'!L361</f>
        <v>142681.17593621937</v>
      </c>
      <c r="M175" s="282">
        <f ca="1">M$171*'6.Network design'!M361</f>
        <v>356434.74214142014</v>
      </c>
      <c r="N175" s="282">
        <f ca="1">N$171*'6.Network design'!N361</f>
        <v>214021.76390432907</v>
      </c>
      <c r="O175" s="282">
        <f ca="1">O$171*'6.Network design'!O361</f>
        <v>0</v>
      </c>
      <c r="P175" s="282">
        <f ca="1">P$171*'6.Network design'!P361</f>
        <v>11414.49407489755</v>
      </c>
      <c r="Q175" s="282">
        <f ca="1">Q$171*'6.Network design'!Q361</f>
        <v>5707.2470374487748</v>
      </c>
      <c r="R175" s="282">
        <f ca="1">R$171*'6.Network design'!R361</f>
        <v>11414.49407489755</v>
      </c>
      <c r="S175" s="282">
        <f ca="1">S$171*'6.Network design'!S361</f>
        <v>5707.2470374487748</v>
      </c>
      <c r="U175" s="1"/>
      <c r="V175" s="1"/>
      <c r="AA175" s="50"/>
      <c r="AQ175" s="1"/>
    </row>
    <row r="176" spans="3:43">
      <c r="C176" s="246" t="str">
        <f t="shared" ca="1" si="41"/>
        <v>TL04</v>
      </c>
      <c r="D176" s="366" t="str">
        <f t="shared" ca="1" si="41"/>
        <v>CORE ring</v>
      </c>
      <c r="E176" s="247"/>
      <c r="F176" s="282">
        <f ca="1">F$171*'6.Network design'!F362</f>
        <v>677053.07466666901</v>
      </c>
      <c r="G176" s="282">
        <f ca="1">G$171*'6.Network design'!G362</f>
        <v>339594.44439116836</v>
      </c>
      <c r="H176" s="282">
        <f ca="1">H$171*'6.Network design'!H362</f>
        <v>3718452.3753775102</v>
      </c>
      <c r="I176" s="282">
        <f ca="1">I$171*'6.Network design'!I362</f>
        <v>509575.62834364054</v>
      </c>
      <c r="J176" s="282">
        <f ca="1">J$171*'6.Network design'!J362</f>
        <v>0</v>
      </c>
      <c r="K176" s="282">
        <f ca="1">K$171*'6.Network design'!K362</f>
        <v>0</v>
      </c>
      <c r="L176" s="282">
        <f ca="1">L$171*'6.Network design'!L362</f>
        <v>0</v>
      </c>
      <c r="M176" s="282">
        <f ca="1">M$171*'6.Network design'!M362</f>
        <v>0</v>
      </c>
      <c r="N176" s="282">
        <f ca="1">N$171*'6.Network design'!N362</f>
        <v>356595.66076089715</v>
      </c>
      <c r="O176" s="282">
        <f ca="1">O$171*'6.Network design'!O362</f>
        <v>416028.27088771336</v>
      </c>
      <c r="P176" s="282">
        <f ca="1">P$171*'6.Network design'!P362</f>
        <v>9526.3822730347965</v>
      </c>
      <c r="Q176" s="282">
        <f ca="1">Q$171*'6.Network design'!Q362</f>
        <v>4763.1911365173983</v>
      </c>
      <c r="R176" s="282">
        <f ca="1">R$171*'6.Network design'!R362</f>
        <v>9526.3822730347965</v>
      </c>
      <c r="S176" s="282">
        <f ca="1">S$171*'6.Network design'!S362</f>
        <v>4763.1911365173983</v>
      </c>
      <c r="U176" s="1"/>
      <c r="V176" s="1"/>
      <c r="AA176" s="50"/>
      <c r="AQ176" s="1"/>
    </row>
    <row r="177" spans="2:43">
      <c r="C177" s="246" t="str">
        <f t="shared" ca="1" si="41"/>
        <v>TL05</v>
      </c>
      <c r="D177" s="366" t="str">
        <f t="shared" ca="1" si="41"/>
        <v>CORE-ICGW</v>
      </c>
      <c r="E177" s="247"/>
      <c r="F177" s="282">
        <f ca="1">F$171*'6.Network design'!F363</f>
        <v>0</v>
      </c>
      <c r="G177" s="282">
        <f ca="1">G$171*'6.Network design'!G363</f>
        <v>0</v>
      </c>
      <c r="H177" s="282">
        <f ca="1">H$171*'6.Network design'!H363</f>
        <v>0</v>
      </c>
      <c r="I177" s="282">
        <f ca="1">I$171*'6.Network design'!I363</f>
        <v>0</v>
      </c>
      <c r="J177" s="282">
        <f ca="1">J$171*'6.Network design'!J363</f>
        <v>0</v>
      </c>
      <c r="K177" s="282">
        <f ca="1">K$171*'6.Network design'!K363</f>
        <v>0</v>
      </c>
      <c r="L177" s="282">
        <f ca="1">L$171*'6.Network design'!L363</f>
        <v>0</v>
      </c>
      <c r="M177" s="282">
        <f ca="1">M$171*'6.Network design'!M363</f>
        <v>0</v>
      </c>
      <c r="N177" s="282">
        <f ca="1">N$171*'6.Network design'!N363</f>
        <v>0</v>
      </c>
      <c r="O177" s="282">
        <f ca="1">O$171*'6.Network design'!O363</f>
        <v>0</v>
      </c>
      <c r="P177" s="282">
        <f ca="1">P$171*'6.Network design'!P363</f>
        <v>0</v>
      </c>
      <c r="Q177" s="282">
        <f ca="1">Q$171*'6.Network design'!Q363</f>
        <v>0</v>
      </c>
      <c r="R177" s="282">
        <f ca="1">R$171*'6.Network design'!R363</f>
        <v>0</v>
      </c>
      <c r="S177" s="282">
        <f ca="1">S$171*'6.Network design'!S363</f>
        <v>0</v>
      </c>
      <c r="U177" s="1"/>
      <c r="V177" s="1"/>
      <c r="AA177" s="50"/>
      <c r="AQ177" s="1"/>
    </row>
    <row r="178" spans="2:43">
      <c r="C178" s="246" t="str">
        <f t="shared" ca="1" si="41"/>
        <v>TL06</v>
      </c>
      <c r="D178" s="366" t="str">
        <f t="shared" ca="1" si="41"/>
        <v>CORE-INTGW</v>
      </c>
      <c r="E178" s="247"/>
      <c r="F178" s="282">
        <f ca="1">F$171*'6.Network design'!F364</f>
        <v>0</v>
      </c>
      <c r="G178" s="282">
        <f ca="1">G$171*'6.Network design'!G364</f>
        <v>0</v>
      </c>
      <c r="H178" s="282">
        <f ca="1">H$171*'6.Network design'!H364</f>
        <v>0</v>
      </c>
      <c r="I178" s="282">
        <f ca="1">I$171*'6.Network design'!I364</f>
        <v>0</v>
      </c>
      <c r="J178" s="282">
        <f ca="1">J$171*'6.Network design'!J364</f>
        <v>0</v>
      </c>
      <c r="K178" s="282">
        <f ca="1">K$171*'6.Network design'!K364</f>
        <v>0</v>
      </c>
      <c r="L178" s="282">
        <f ca="1">L$171*'6.Network design'!L364</f>
        <v>0</v>
      </c>
      <c r="M178" s="282">
        <f ca="1">M$171*'6.Network design'!M364</f>
        <v>0</v>
      </c>
      <c r="N178" s="282">
        <f ca="1">N$171*'6.Network design'!N364</f>
        <v>0</v>
      </c>
      <c r="O178" s="282">
        <f ca="1">O$171*'6.Network design'!O364</f>
        <v>0</v>
      </c>
      <c r="P178" s="282">
        <f ca="1">P$171*'6.Network design'!P364</f>
        <v>0</v>
      </c>
      <c r="Q178" s="282">
        <f ca="1">Q$171*'6.Network design'!Q364</f>
        <v>0</v>
      </c>
      <c r="R178" s="282">
        <f ca="1">R$171*'6.Network design'!R364</f>
        <v>0</v>
      </c>
      <c r="S178" s="282">
        <f ca="1">S$171*'6.Network design'!S364</f>
        <v>0</v>
      </c>
      <c r="U178" s="1"/>
      <c r="V178" s="1"/>
      <c r="AA178" s="50"/>
      <c r="AQ178" s="1"/>
    </row>
    <row r="182" spans="2:43" ht="15.75">
      <c r="B182" s="100">
        <f>B108+0.01</f>
        <v>7.0399999999999991</v>
      </c>
      <c r="C182" s="24" t="s">
        <v>562</v>
      </c>
    </row>
    <row r="184" spans="2:43">
      <c r="C184" s="56" t="s">
        <v>21</v>
      </c>
      <c r="D184" s="258" t="s">
        <v>186</v>
      </c>
      <c r="E184" s="284"/>
      <c r="F184" s="264">
        <f ca="1">'C. Masterfiles'!$D$106</f>
        <v>2015</v>
      </c>
      <c r="G184" s="240">
        <f ca="1">'C. Masterfiles'!$D$107</f>
        <v>2016</v>
      </c>
      <c r="H184" s="240">
        <f ca="1">'C. Masterfiles'!$D$108</f>
        <v>2017</v>
      </c>
      <c r="I184" s="240">
        <f ca="1">'C. Masterfiles'!$D$109</f>
        <v>2018</v>
      </c>
      <c r="J184" s="240">
        <f ca="1">'C. Masterfiles'!$D$110</f>
        <v>2019</v>
      </c>
      <c r="K184" s="240">
        <f ca="1">'C. Masterfiles'!$D$111</f>
        <v>2020</v>
      </c>
    </row>
    <row r="185" spans="2:43">
      <c r="C185" s="242" t="str">
        <f ca="1">'C. Masterfiles'!C51</f>
        <v>TL01</v>
      </c>
      <c r="D185" s="246" t="str">
        <f ca="1">'C. Masterfiles'!D51</f>
        <v>MSAN ring</v>
      </c>
      <c r="E185" s="249"/>
      <c r="F185" s="139">
        <f t="shared" ref="F185:F190" ca="1" si="42">SUM(F113:S113)</f>
        <v>30420407.243021492</v>
      </c>
      <c r="G185" s="139">
        <f t="shared" ref="G185:G190" ca="1" si="43">SUM(F125:S125)</f>
        <v>32116342.109616492</v>
      </c>
      <c r="H185" s="139">
        <f t="shared" ref="H185:H190" ca="1" si="44">SUM(F137:S137)</f>
        <v>33909706.242045984</v>
      </c>
      <c r="I185" s="139">
        <f t="shared" ref="I185:I190" ca="1" si="45">SUM(F149:S149)</f>
        <v>35797975.684616521</v>
      </c>
      <c r="J185" s="139">
        <f t="shared" ref="J185:J190" ca="1" si="46">SUM(F161:S161)</f>
        <v>37794373.853053138</v>
      </c>
      <c r="K185" s="139">
        <f t="shared" ref="K185:K190" ca="1" si="47">SUM(F173:T173)</f>
        <v>39899880.463632353</v>
      </c>
    </row>
    <row r="186" spans="2:43">
      <c r="C186" s="242" t="str">
        <f ca="1">'C. Masterfiles'!C52</f>
        <v>TL02</v>
      </c>
      <c r="D186" s="246" t="str">
        <f ca="1">'C. Masterfiles'!D52</f>
        <v>AGGR ring</v>
      </c>
      <c r="E186" s="247"/>
      <c r="F186" s="139">
        <f t="shared" ca="1" si="42"/>
        <v>15508213.04089693</v>
      </c>
      <c r="G186" s="139">
        <f t="shared" ca="1" si="43"/>
        <v>16374903.625881294</v>
      </c>
      <c r="H186" s="139">
        <f t="shared" ca="1" si="44"/>
        <v>17289546.891450778</v>
      </c>
      <c r="I186" s="139">
        <f t="shared" ca="1" si="45"/>
        <v>18251886.117896441</v>
      </c>
      <c r="J186" s="139">
        <f t="shared" ca="1" si="46"/>
        <v>19274445.375223204</v>
      </c>
      <c r="K186" s="139">
        <f t="shared" ca="1" si="47"/>
        <v>20346835.766260538</v>
      </c>
    </row>
    <row r="187" spans="2:43">
      <c r="C187" s="242" t="str">
        <f ca="1">'C. Masterfiles'!C53</f>
        <v>TL03</v>
      </c>
      <c r="D187" s="246" t="str">
        <f ca="1">'C. Masterfiles'!D53</f>
        <v>EDGE ring</v>
      </c>
      <c r="E187" s="247"/>
      <c r="F187" s="139">
        <f t="shared" ca="1" si="42"/>
        <v>5281518.3216848029</v>
      </c>
      <c r="G187" s="139">
        <f t="shared" ca="1" si="43"/>
        <v>5575442.401905138</v>
      </c>
      <c r="H187" s="139">
        <f t="shared" ca="1" si="44"/>
        <v>5888132.1134008337</v>
      </c>
      <c r="I187" s="139">
        <f t="shared" ca="1" si="45"/>
        <v>6215995.5420539938</v>
      </c>
      <c r="J187" s="139">
        <f t="shared" ca="1" si="46"/>
        <v>6562277.6919824537</v>
      </c>
      <c r="K187" s="139">
        <f t="shared" ca="1" si="47"/>
        <v>6927513.96721604</v>
      </c>
    </row>
    <row r="188" spans="2:43">
      <c r="C188" s="242" t="str">
        <f ca="1">'C. Masterfiles'!C54</f>
        <v>TL04</v>
      </c>
      <c r="D188" s="246" t="str">
        <f ca="1">'C. Masterfiles'!D54</f>
        <v>CORE ring</v>
      </c>
      <c r="E188" s="247"/>
      <c r="F188" s="139">
        <f t="shared" ca="1" si="42"/>
        <v>4606902.8019536939</v>
      </c>
      <c r="G188" s="139">
        <f t="shared" ca="1" si="43"/>
        <v>4866900.4213950476</v>
      </c>
      <c r="H188" s="139">
        <f t="shared" ca="1" si="44"/>
        <v>5137202.944539275</v>
      </c>
      <c r="I188" s="139">
        <f t="shared" ca="1" si="45"/>
        <v>5423725.2964376127</v>
      </c>
      <c r="J188" s="139">
        <f t="shared" ca="1" si="46"/>
        <v>5727006.7949631903</v>
      </c>
      <c r="K188" s="139">
        <f t="shared" ca="1" si="47"/>
        <v>6045878.6012467043</v>
      </c>
    </row>
    <row r="189" spans="2:43">
      <c r="C189" s="242" t="str">
        <f ca="1">'C. Masterfiles'!C55</f>
        <v>TL05</v>
      </c>
      <c r="D189" s="246" t="str">
        <f ca="1">'C. Masterfiles'!D55</f>
        <v>CORE-ICGW</v>
      </c>
      <c r="E189" s="247"/>
      <c r="F189" s="139">
        <f t="shared" ca="1" si="42"/>
        <v>0</v>
      </c>
      <c r="G189" s="139">
        <f t="shared" ca="1" si="43"/>
        <v>0</v>
      </c>
      <c r="H189" s="139">
        <f t="shared" ca="1" si="44"/>
        <v>0</v>
      </c>
      <c r="I189" s="139">
        <f t="shared" ca="1" si="45"/>
        <v>0</v>
      </c>
      <c r="J189" s="139">
        <f t="shared" ca="1" si="46"/>
        <v>0</v>
      </c>
      <c r="K189" s="139">
        <f t="shared" ca="1" si="47"/>
        <v>0</v>
      </c>
    </row>
    <row r="190" spans="2:43">
      <c r="C190" s="242" t="str">
        <f ca="1">'C. Masterfiles'!C56</f>
        <v>TL06</v>
      </c>
      <c r="D190" s="246" t="str">
        <f ca="1">'C. Masterfiles'!D56</f>
        <v>CORE-INTGW</v>
      </c>
      <c r="E190" s="247"/>
      <c r="F190" s="139">
        <f t="shared" ca="1" si="42"/>
        <v>0</v>
      </c>
      <c r="G190" s="139">
        <f t="shared" ca="1" si="43"/>
        <v>0</v>
      </c>
      <c r="H190" s="139">
        <f t="shared" ca="1" si="44"/>
        <v>0</v>
      </c>
      <c r="I190" s="139">
        <f t="shared" ca="1" si="45"/>
        <v>0</v>
      </c>
      <c r="J190" s="139">
        <f t="shared" ca="1" si="46"/>
        <v>0</v>
      </c>
      <c r="K190" s="139">
        <f t="shared" ca="1" si="47"/>
        <v>0</v>
      </c>
    </row>
    <row r="191" spans="2:43">
      <c r="C191" s="165" t="s">
        <v>1</v>
      </c>
      <c r="D191" s="258"/>
      <c r="E191" s="284"/>
      <c r="F191" s="354">
        <f t="shared" ref="F191:K191" ca="1" si="48">SUM(F185:F190)</f>
        <v>55817041.407556921</v>
      </c>
      <c r="G191" s="354">
        <f t="shared" ca="1" si="48"/>
        <v>58933588.55879797</v>
      </c>
      <c r="H191" s="354">
        <f t="shared" ca="1" si="48"/>
        <v>62224588.191436872</v>
      </c>
      <c r="I191" s="354">
        <f t="shared" ca="1" si="48"/>
        <v>65689582.64100457</v>
      </c>
      <c r="J191" s="354">
        <f t="shared" ca="1" si="48"/>
        <v>69358103.715221986</v>
      </c>
      <c r="K191" s="354">
        <f t="shared" ca="1" si="48"/>
        <v>73220108.798355639</v>
      </c>
    </row>
  </sheetData>
  <mergeCells count="20">
    <mergeCell ref="F71:J71"/>
    <mergeCell ref="F14:J14"/>
    <mergeCell ref="L14:Q14"/>
    <mergeCell ref="R14:V14"/>
    <mergeCell ref="L71:Q71"/>
    <mergeCell ref="AD14:AI14"/>
    <mergeCell ref="AD50:AI50"/>
    <mergeCell ref="X14:AB14"/>
    <mergeCell ref="F50:J50"/>
    <mergeCell ref="L50:Q50"/>
    <mergeCell ref="R50:V50"/>
    <mergeCell ref="X50:AB50"/>
    <mergeCell ref="C9:G9"/>
    <mergeCell ref="B7:B8"/>
    <mergeCell ref="B5:B6"/>
    <mergeCell ref="C3:G3"/>
    <mergeCell ref="C5:G5"/>
    <mergeCell ref="C6:G6"/>
    <mergeCell ref="C7:G7"/>
    <mergeCell ref="C8:G8"/>
  </mergeCells>
  <phoneticPr fontId="2" type="noConversion"/>
  <pageMargins left="0.75" right="0.75" top="1" bottom="1" header="0.5" footer="0.5"/>
  <pageSetup paperSize="9" orientation="portrait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9" enableFormatConditionsCalculation="0">
    <tabColor indexed="44"/>
  </sheetPr>
  <dimension ref="A1:AR145"/>
  <sheetViews>
    <sheetView topLeftCell="AB127" zoomScaleNormal="75" zoomScalePageLayoutView="75" workbookViewId="0">
      <selection activeCell="D38" sqref="D38"/>
    </sheetView>
  </sheetViews>
  <sheetFormatPr defaultColWidth="8.85546875" defaultRowHeight="12.75"/>
  <cols>
    <col min="1" max="1" width="4.7109375" style="1" customWidth="1"/>
    <col min="2" max="2" width="15.7109375" style="1" customWidth="1"/>
    <col min="3" max="3" width="6.85546875" style="1" customWidth="1"/>
    <col min="4" max="4" width="53.28515625" style="1" customWidth="1"/>
    <col min="5" max="42" width="10" style="1" customWidth="1"/>
    <col min="43" max="43" width="4.28515625" style="1" customWidth="1"/>
    <col min="44" max="48" width="10" style="1" customWidth="1"/>
    <col min="49" max="16384" width="8.85546875" style="1"/>
  </cols>
  <sheetData>
    <row r="1" spans="1:42" s="15" customFormat="1" ht="26.25">
      <c r="A1" s="15">
        <v>8</v>
      </c>
      <c r="B1" s="15" t="s">
        <v>567</v>
      </c>
    </row>
    <row r="2" spans="1:42">
      <c r="C2" s="71"/>
    </row>
    <row r="3" spans="1:42" ht="25.5">
      <c r="B3" s="460" t="s">
        <v>453</v>
      </c>
      <c r="C3" s="493" t="s">
        <v>563</v>
      </c>
      <c r="D3" s="493"/>
      <c r="E3" s="493"/>
      <c r="F3" s="493"/>
      <c r="G3" s="493"/>
      <c r="H3" s="493"/>
      <c r="I3" s="493"/>
    </row>
    <row r="4" spans="1:42" ht="25.5">
      <c r="B4" s="461" t="s">
        <v>444</v>
      </c>
      <c r="C4" s="565" t="s">
        <v>450</v>
      </c>
      <c r="D4" s="565"/>
      <c r="E4" s="565"/>
      <c r="F4" s="565"/>
      <c r="G4" s="565"/>
      <c r="H4" s="565"/>
      <c r="I4" s="565"/>
    </row>
    <row r="5" spans="1:42" ht="25.5" customHeight="1">
      <c r="B5" s="564" t="s">
        <v>452</v>
      </c>
      <c r="C5" s="495" t="s">
        <v>565</v>
      </c>
      <c r="D5" s="496"/>
      <c r="E5" s="496"/>
      <c r="F5" s="496"/>
      <c r="G5" s="496"/>
      <c r="H5" s="496"/>
      <c r="I5" s="496"/>
    </row>
    <row r="6" spans="1:42">
      <c r="B6" s="564"/>
      <c r="C6" s="496" t="s">
        <v>564</v>
      </c>
      <c r="D6" s="496"/>
      <c r="E6" s="496"/>
      <c r="F6" s="496"/>
      <c r="G6" s="496"/>
      <c r="H6" s="496"/>
      <c r="I6" s="496"/>
    </row>
    <row r="7" spans="1:42" ht="25.5">
      <c r="B7" s="462" t="s">
        <v>480</v>
      </c>
      <c r="C7" s="497" t="s">
        <v>450</v>
      </c>
      <c r="D7" s="497"/>
      <c r="E7" s="497"/>
      <c r="F7" s="497"/>
      <c r="G7" s="497"/>
      <c r="H7" s="497"/>
      <c r="I7" s="497"/>
    </row>
    <row r="8" spans="1:42" ht="25.5">
      <c r="B8" s="463" t="s">
        <v>482</v>
      </c>
      <c r="C8" s="563" t="s">
        <v>566</v>
      </c>
      <c r="D8" s="508"/>
      <c r="E8" s="508"/>
      <c r="F8" s="508"/>
      <c r="G8" s="508"/>
      <c r="H8" s="508"/>
      <c r="I8" s="508"/>
    </row>
    <row r="9" spans="1:42">
      <c r="A9" s="52"/>
      <c r="B9" s="53"/>
      <c r="C9" s="6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</row>
    <row r="10" spans="1:42">
      <c r="A10" s="52"/>
      <c r="B10" s="53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</row>
    <row r="11" spans="1:42" s="162" customFormat="1" ht="15.75">
      <c r="B11" s="101">
        <f>A1+0.01</f>
        <v>8.01</v>
      </c>
      <c r="C11" s="76" t="s">
        <v>568</v>
      </c>
      <c r="D11" s="327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9"/>
      <c r="P11" s="329"/>
      <c r="Q11" s="329"/>
      <c r="R11" s="329"/>
      <c r="S11" s="329"/>
      <c r="T11" s="329"/>
      <c r="U11" s="329"/>
      <c r="V11" s="329"/>
      <c r="W11" s="329"/>
    </row>
    <row r="12" spans="1:42">
      <c r="A12" s="52"/>
      <c r="B12" s="55"/>
      <c r="C12" s="42"/>
      <c r="D12" s="61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0"/>
      <c r="P12" s="60"/>
      <c r="Q12" s="60"/>
      <c r="R12" s="60"/>
      <c r="S12" s="60"/>
      <c r="T12" s="60"/>
      <c r="U12" s="60"/>
      <c r="V12" s="60"/>
      <c r="W12" s="60"/>
    </row>
    <row r="13" spans="1:42" s="71" customFormat="1" ht="38.25">
      <c r="C13" s="84" t="s">
        <v>21</v>
      </c>
      <c r="D13" s="84" t="s">
        <v>45</v>
      </c>
      <c r="E13" s="189" t="str">
        <f ca="1">'C. Masterfiles'!$E$13</f>
        <v>MSAN-CMN</v>
      </c>
      <c r="F13" s="189" t="str">
        <f ca="1">'C. Masterfiles'!$E$14</f>
        <v>MSAN-1GE</v>
      </c>
      <c r="G13" s="189" t="str">
        <f ca="1">'C. Masterfiles'!$E$15</f>
        <v>AGGR-CMN</v>
      </c>
      <c r="H13" s="189" t="str">
        <f ca="1">'C. Masterfiles'!$E$16</f>
        <v>AGGR-1GE-MSAN</v>
      </c>
      <c r="I13" s="189" t="str">
        <f ca="1">'C. Masterfiles'!$E$17</f>
        <v>AGGR-2,5GE-AGGR</v>
      </c>
      <c r="J13" s="189" t="str">
        <f ca="1">'C. Masterfiles'!$E$18</f>
        <v>AGGR-PROC</v>
      </c>
      <c r="K13" s="189" t="str">
        <f ca="1">'C. Masterfiles'!$E$19</f>
        <v>EDGE-CMN</v>
      </c>
      <c r="L13" s="189" t="str">
        <f ca="1">'C. Masterfiles'!$E$20</f>
        <v>EDGE-2,5GE-AGGR</v>
      </c>
      <c r="M13" s="189" t="str">
        <f ca="1">'C. Masterfiles'!$E$21</f>
        <v>EDGE-2,5GE-EDGE</v>
      </c>
      <c r="N13" s="189" t="str">
        <f ca="1">'C. Masterfiles'!$E$22</f>
        <v>EDGE-PROC</v>
      </c>
      <c r="O13" s="189" t="str">
        <f ca="1">'C. Masterfiles'!$E$23</f>
        <v>CORE-CMN</v>
      </c>
      <c r="P13" s="189" t="str">
        <f ca="1">'C. Masterfiles'!$E$24</f>
        <v>CORE-2,5GE-EDGE</v>
      </c>
      <c r="Q13" s="189" t="str">
        <f ca="1">'C. Masterfiles'!$E$25</f>
        <v>CORE-2,5GE-CORE</v>
      </c>
      <c r="R13" s="189" t="str">
        <f ca="1">'C. Masterfiles'!$E$26</f>
        <v>CORE-PROC</v>
      </c>
      <c r="S13" s="189" t="str">
        <f ca="1">'C. Masterfiles'!$E$27</f>
        <v>SX-CMN</v>
      </c>
      <c r="T13" s="189" t="str">
        <f ca="1">'C. Masterfiles'!$E$28</f>
        <v>SX-SBC</v>
      </c>
      <c r="U13" s="189" t="str">
        <f ca="1">'C. Masterfiles'!$E$29</f>
        <v>SX-VOICE</v>
      </c>
      <c r="V13" s="189" t="str">
        <f ca="1">'C. Masterfiles'!$E$30</f>
        <v>SX-RTU</v>
      </c>
      <c r="W13" s="189" t="str">
        <f ca="1">'C. Masterfiles'!$E$31</f>
        <v>ICGW-CMN</v>
      </c>
      <c r="X13" s="189" t="str">
        <f ca="1">'C. Masterfiles'!$E$32</f>
        <v>ICGW-CONTROL</v>
      </c>
      <c r="Y13" s="189" t="str">
        <f ca="1">'C. Masterfiles'!$E$33</f>
        <v>ICGW-1GE-CORE</v>
      </c>
      <c r="Z13" s="189" t="str">
        <f ca="1">'C. Masterfiles'!$E$34</f>
        <v>ICGW-TDM-OLO</v>
      </c>
      <c r="AA13" s="189" t="str">
        <f ca="1">'C. Masterfiles'!$E$35</f>
        <v>INTGW-CMN</v>
      </c>
      <c r="AB13" s="189" t="str">
        <f ca="1">'C. Masterfiles'!$E$36</f>
        <v>INTGW-CONTROL</v>
      </c>
      <c r="AC13" s="189" t="str">
        <f ca="1">'C. Masterfiles'!$E$37</f>
        <v>INTGW-1GE-CORE</v>
      </c>
      <c r="AD13" s="189" t="str">
        <f ca="1">'C. Masterfiles'!$E$38</f>
        <v>INTGW-TDM-INT</v>
      </c>
      <c r="AE13" s="189" t="str">
        <f ca="1">'C. Masterfiles'!$E$39</f>
        <v>SGW-CMN</v>
      </c>
      <c r="AF13" s="189" t="str">
        <f ca="1">'C. Masterfiles'!$E$40</f>
        <v>SGW-CONTROL</v>
      </c>
      <c r="AG13" s="189" t="str">
        <f ca="1">'C. Masterfiles'!$E$41</f>
        <v>SGW-SIGTRAN</v>
      </c>
      <c r="AH13" s="189" t="str">
        <f ca="1">'C. Masterfiles'!$E$42</f>
        <v>NMS</v>
      </c>
      <c r="AI13" s="189" t="str">
        <f ca="1">'C. Masterfiles'!$E$43</f>
        <v>OSS</v>
      </c>
      <c r="AJ13" s="189" t="str">
        <f ca="1">'C. Masterfiles'!$E$44</f>
        <v>IBIL</v>
      </c>
      <c r="AK13" s="189" t="str">
        <f ca="1">'C. Masterfiles'!$D$51</f>
        <v>MSAN ring</v>
      </c>
      <c r="AL13" s="189" t="str">
        <f ca="1">'C. Masterfiles'!$D$52</f>
        <v>AGGR ring</v>
      </c>
      <c r="AM13" s="189" t="str">
        <f ca="1">'C. Masterfiles'!$D$53</f>
        <v>EDGE ring</v>
      </c>
      <c r="AN13" s="189" t="str">
        <f ca="1">'C. Masterfiles'!$D$54</f>
        <v>CORE ring</v>
      </c>
      <c r="AO13" s="189" t="str">
        <f ca="1">'C. Masterfiles'!$D$55</f>
        <v>CORE-ICGW</v>
      </c>
      <c r="AP13" s="189" t="str">
        <f ca="1">'C. Masterfiles'!$D$56</f>
        <v>CORE-INTGW</v>
      </c>
    </row>
    <row r="14" spans="1:42">
      <c r="C14" s="114" t="str">
        <f ca="1">'C. Masterfiles'!C86</f>
        <v>S01</v>
      </c>
      <c r="D14" s="114" t="str">
        <f ca="1">'C. Masterfiles'!D86</f>
        <v>Повиквания в мрежата (On Net calls)</v>
      </c>
      <c r="E14" s="286">
        <f ca="1">'3.Network design parameters'!E46</f>
        <v>2</v>
      </c>
      <c r="F14" s="286">
        <f ca="1">'3.Network design parameters'!F46</f>
        <v>2</v>
      </c>
      <c r="G14" s="286">
        <f ca="1">'3.Network design parameters'!G46</f>
        <v>2</v>
      </c>
      <c r="H14" s="286">
        <f ca="1">'3.Network design parameters'!H46</f>
        <v>2</v>
      </c>
      <c r="I14" s="286">
        <f ca="1">'3.Network design parameters'!I46</f>
        <v>2</v>
      </c>
      <c r="J14" s="286">
        <f ca="1">'3.Network design parameters'!J46</f>
        <v>2</v>
      </c>
      <c r="K14" s="286">
        <f ca="1">'3.Network design parameters'!K46</f>
        <v>2</v>
      </c>
      <c r="L14" s="286">
        <f ca="1">'3.Network design parameters'!L46</f>
        <v>2</v>
      </c>
      <c r="M14" s="286">
        <f ca="1">'3.Network design parameters'!M46</f>
        <v>2</v>
      </c>
      <c r="N14" s="286">
        <f ca="1">'3.Network design parameters'!N46</f>
        <v>2</v>
      </c>
      <c r="O14" s="286">
        <f ca="1">'3.Network design parameters'!O46</f>
        <v>2</v>
      </c>
      <c r="P14" s="286">
        <f ca="1">'3.Network design parameters'!P46</f>
        <v>2</v>
      </c>
      <c r="Q14" s="286">
        <f ca="1">'3.Network design parameters'!Q46</f>
        <v>2</v>
      </c>
      <c r="R14" s="286">
        <f ca="1">'3.Network design parameters'!R46</f>
        <v>2</v>
      </c>
      <c r="S14" s="286">
        <f ca="1">'3.Network design parameters'!S46</f>
        <v>1</v>
      </c>
      <c r="T14" s="286">
        <f ca="1">'3.Network design parameters'!T46</f>
        <v>1</v>
      </c>
      <c r="U14" s="286">
        <f ca="1">'3.Network design parameters'!U46</f>
        <v>1</v>
      </c>
      <c r="V14" s="286">
        <f ca="1">'3.Network design parameters'!V46</f>
        <v>1</v>
      </c>
      <c r="W14" s="286">
        <f ca="1">'3.Network design parameters'!W46</f>
        <v>0</v>
      </c>
      <c r="X14" s="286">
        <f ca="1">'3.Network design parameters'!X46</f>
        <v>0</v>
      </c>
      <c r="Y14" s="286">
        <f ca="1">'3.Network design parameters'!Y46</f>
        <v>0</v>
      </c>
      <c r="Z14" s="286">
        <f ca="1">'3.Network design parameters'!Z46</f>
        <v>0</v>
      </c>
      <c r="AA14" s="286">
        <f ca="1">'3.Network design parameters'!AA46</f>
        <v>0</v>
      </c>
      <c r="AB14" s="286">
        <f ca="1">'3.Network design parameters'!AB46</f>
        <v>0</v>
      </c>
      <c r="AC14" s="286">
        <f ca="1">'3.Network design parameters'!AC46</f>
        <v>0</v>
      </c>
      <c r="AD14" s="286">
        <f ca="1">'3.Network design parameters'!AD46</f>
        <v>0</v>
      </c>
      <c r="AE14" s="286">
        <f ca="1">'3.Network design parameters'!AE46</f>
        <v>0</v>
      </c>
      <c r="AF14" s="286">
        <f ca="1">'3.Network design parameters'!AF46</f>
        <v>0</v>
      </c>
      <c r="AG14" s="286">
        <f ca="1">'3.Network design parameters'!AG46</f>
        <v>0</v>
      </c>
      <c r="AH14" s="286">
        <f ca="1">'3.Network design parameters'!AH46</f>
        <v>1</v>
      </c>
      <c r="AI14" s="286">
        <f ca="1">'3.Network design parameters'!AI46</f>
        <v>1</v>
      </c>
      <c r="AJ14" s="286">
        <f ca="1">'3.Network design parameters'!AJ46</f>
        <v>1</v>
      </c>
      <c r="AK14" s="286">
        <f ca="1">'3.Network design parameters'!E66</f>
        <v>2</v>
      </c>
      <c r="AL14" s="286">
        <f ca="1">'3.Network design parameters'!F66</f>
        <v>2</v>
      </c>
      <c r="AM14" s="286">
        <f ca="1">'3.Network design parameters'!G66</f>
        <v>2</v>
      </c>
      <c r="AN14" s="286">
        <f ca="1">'3.Network design parameters'!H66</f>
        <v>1</v>
      </c>
      <c r="AO14" s="286">
        <f ca="1">'3.Network design parameters'!I66</f>
        <v>0</v>
      </c>
      <c r="AP14" s="286">
        <f ca="1">'3.Network design parameters'!J66</f>
        <v>0</v>
      </c>
    </row>
    <row r="15" spans="1:42">
      <c r="C15" s="114" t="str">
        <f ca="1">'C. Masterfiles'!C87</f>
        <v>S02</v>
      </c>
      <c r="D15" s="114" t="str">
        <f ca="1">'C. Masterfiles'!D87</f>
        <v>Изходящи повиквания към ОП (Originating calls to OLO)</v>
      </c>
      <c r="E15" s="286">
        <f ca="1">'3.Network design parameters'!E47</f>
        <v>1</v>
      </c>
      <c r="F15" s="286">
        <f ca="1">'3.Network design parameters'!F47</f>
        <v>1</v>
      </c>
      <c r="G15" s="286">
        <f ca="1">'3.Network design parameters'!G47</f>
        <v>1</v>
      </c>
      <c r="H15" s="286">
        <f ca="1">'3.Network design parameters'!H47</f>
        <v>1</v>
      </c>
      <c r="I15" s="286">
        <f ca="1">'3.Network design parameters'!I47</f>
        <v>1</v>
      </c>
      <c r="J15" s="286">
        <f ca="1">'3.Network design parameters'!J47</f>
        <v>1</v>
      </c>
      <c r="K15" s="286">
        <f ca="1">'3.Network design parameters'!K47</f>
        <v>1</v>
      </c>
      <c r="L15" s="286">
        <f ca="1">'3.Network design parameters'!L47</f>
        <v>1</v>
      </c>
      <c r="M15" s="286">
        <f ca="1">'3.Network design parameters'!M47</f>
        <v>1</v>
      </c>
      <c r="N15" s="286">
        <f ca="1">'3.Network design parameters'!N47</f>
        <v>1</v>
      </c>
      <c r="O15" s="286">
        <f ca="1">'3.Network design parameters'!O47</f>
        <v>1.5</v>
      </c>
      <c r="P15" s="286">
        <f ca="1">'3.Network design parameters'!P47</f>
        <v>1</v>
      </c>
      <c r="Q15" s="286">
        <f ca="1">'3.Network design parameters'!Q47</f>
        <v>1</v>
      </c>
      <c r="R15" s="286">
        <f ca="1">'3.Network design parameters'!R47</f>
        <v>1.5</v>
      </c>
      <c r="S15" s="286">
        <f ca="1">'3.Network design parameters'!S47</f>
        <v>1</v>
      </c>
      <c r="T15" s="286">
        <f ca="1">'3.Network design parameters'!T47</f>
        <v>1</v>
      </c>
      <c r="U15" s="286">
        <f ca="1">'3.Network design parameters'!U47</f>
        <v>1</v>
      </c>
      <c r="V15" s="286">
        <f ca="1">'3.Network design parameters'!V47</f>
        <v>1</v>
      </c>
      <c r="W15" s="286">
        <f ca="1">'3.Network design parameters'!W47</f>
        <v>1</v>
      </c>
      <c r="X15" s="286">
        <f ca="1">'3.Network design parameters'!X47</f>
        <v>1</v>
      </c>
      <c r="Y15" s="286">
        <f ca="1">'3.Network design parameters'!Y47</f>
        <v>1</v>
      </c>
      <c r="Z15" s="286">
        <f ca="1">'3.Network design parameters'!Z47</f>
        <v>1</v>
      </c>
      <c r="AA15" s="286">
        <f ca="1">'3.Network design parameters'!AA47</f>
        <v>0</v>
      </c>
      <c r="AB15" s="286">
        <f ca="1">'3.Network design parameters'!AB47</f>
        <v>0</v>
      </c>
      <c r="AC15" s="286">
        <f ca="1">'3.Network design parameters'!AC47</f>
        <v>0</v>
      </c>
      <c r="AD15" s="286">
        <f ca="1">'3.Network design parameters'!AD47</f>
        <v>0</v>
      </c>
      <c r="AE15" s="286">
        <f ca="1">'3.Network design parameters'!AE47</f>
        <v>1</v>
      </c>
      <c r="AF15" s="286">
        <f ca="1">'3.Network design parameters'!AF47</f>
        <v>1</v>
      </c>
      <c r="AG15" s="286">
        <f ca="1">'3.Network design parameters'!AG47</f>
        <v>1</v>
      </c>
      <c r="AH15" s="286">
        <f ca="1">'3.Network design parameters'!AH47</f>
        <v>1</v>
      </c>
      <c r="AI15" s="286">
        <f ca="1">'3.Network design parameters'!AI47</f>
        <v>1</v>
      </c>
      <c r="AJ15" s="286">
        <f ca="1">'3.Network design parameters'!AJ47</f>
        <v>1</v>
      </c>
      <c r="AK15" s="286">
        <f ca="1">'3.Network design parameters'!E67</f>
        <v>1</v>
      </c>
      <c r="AL15" s="286">
        <f ca="1">'3.Network design parameters'!F67</f>
        <v>1</v>
      </c>
      <c r="AM15" s="286">
        <f ca="1">'3.Network design parameters'!G67</f>
        <v>1</v>
      </c>
      <c r="AN15" s="286">
        <f ca="1">'3.Network design parameters'!H67</f>
        <v>0.5</v>
      </c>
      <c r="AO15" s="286">
        <f ca="1">'3.Network design parameters'!I67</f>
        <v>1</v>
      </c>
      <c r="AP15" s="286">
        <f ca="1">'3.Network design parameters'!J67</f>
        <v>0</v>
      </c>
    </row>
    <row r="16" spans="1:42">
      <c r="C16" s="114" t="str">
        <f ca="1">'C. Masterfiles'!C88</f>
        <v>S03</v>
      </c>
      <c r="D16" s="114" t="str">
        <f ca="1">'C. Masterfiles'!D88</f>
        <v>Входящи повиквания от ОП (Terminating calls from OLO)</v>
      </c>
      <c r="E16" s="286">
        <f ca="1">'3.Network design parameters'!E48</f>
        <v>1</v>
      </c>
      <c r="F16" s="286">
        <f ca="1">'3.Network design parameters'!F48</f>
        <v>1</v>
      </c>
      <c r="G16" s="286">
        <f ca="1">'3.Network design parameters'!G48</f>
        <v>1</v>
      </c>
      <c r="H16" s="286">
        <f ca="1">'3.Network design parameters'!H48</f>
        <v>1</v>
      </c>
      <c r="I16" s="286">
        <f ca="1">'3.Network design parameters'!I48</f>
        <v>1</v>
      </c>
      <c r="J16" s="286">
        <f ca="1">'3.Network design parameters'!J48</f>
        <v>1</v>
      </c>
      <c r="K16" s="286">
        <f ca="1">'3.Network design parameters'!K48</f>
        <v>1</v>
      </c>
      <c r="L16" s="286">
        <f ca="1">'3.Network design parameters'!L48</f>
        <v>1</v>
      </c>
      <c r="M16" s="286">
        <f ca="1">'3.Network design parameters'!M48</f>
        <v>1</v>
      </c>
      <c r="N16" s="286">
        <f ca="1">'3.Network design parameters'!N48</f>
        <v>1</v>
      </c>
      <c r="O16" s="286">
        <f ca="1">'3.Network design parameters'!O48</f>
        <v>1.5</v>
      </c>
      <c r="P16" s="286">
        <f ca="1">'3.Network design parameters'!P48</f>
        <v>1</v>
      </c>
      <c r="Q16" s="286">
        <f ca="1">'3.Network design parameters'!Q48</f>
        <v>1</v>
      </c>
      <c r="R16" s="286">
        <f ca="1">'3.Network design parameters'!R48</f>
        <v>1.5</v>
      </c>
      <c r="S16" s="286">
        <f ca="1">'3.Network design parameters'!S48</f>
        <v>1</v>
      </c>
      <c r="T16" s="286">
        <f ca="1">'3.Network design parameters'!T48</f>
        <v>1</v>
      </c>
      <c r="U16" s="286">
        <f ca="1">'3.Network design parameters'!U48</f>
        <v>1</v>
      </c>
      <c r="V16" s="286">
        <f ca="1">'3.Network design parameters'!V48</f>
        <v>1</v>
      </c>
      <c r="W16" s="286">
        <f ca="1">'3.Network design parameters'!W48</f>
        <v>1</v>
      </c>
      <c r="X16" s="286">
        <f ca="1">'3.Network design parameters'!X48</f>
        <v>1</v>
      </c>
      <c r="Y16" s="286">
        <f ca="1">'3.Network design parameters'!Y48</f>
        <v>1</v>
      </c>
      <c r="Z16" s="286">
        <f ca="1">'3.Network design parameters'!Z48</f>
        <v>1</v>
      </c>
      <c r="AA16" s="286">
        <f ca="1">'3.Network design parameters'!AA48</f>
        <v>0</v>
      </c>
      <c r="AB16" s="286">
        <f ca="1">'3.Network design parameters'!AB48</f>
        <v>0</v>
      </c>
      <c r="AC16" s="286">
        <f ca="1">'3.Network design parameters'!AC48</f>
        <v>0</v>
      </c>
      <c r="AD16" s="286">
        <f ca="1">'3.Network design parameters'!AD48</f>
        <v>0</v>
      </c>
      <c r="AE16" s="286">
        <f ca="1">'3.Network design parameters'!AE48</f>
        <v>1</v>
      </c>
      <c r="AF16" s="286">
        <f ca="1">'3.Network design parameters'!AF48</f>
        <v>1</v>
      </c>
      <c r="AG16" s="286">
        <f ca="1">'3.Network design parameters'!AG48</f>
        <v>1</v>
      </c>
      <c r="AH16" s="286">
        <f ca="1">'3.Network design parameters'!AH48</f>
        <v>1</v>
      </c>
      <c r="AI16" s="286">
        <f ca="1">'3.Network design parameters'!AI48</f>
        <v>1</v>
      </c>
      <c r="AJ16" s="286">
        <f ca="1">'3.Network design parameters'!AJ48</f>
        <v>1</v>
      </c>
      <c r="AK16" s="286">
        <f ca="1">'3.Network design parameters'!E68</f>
        <v>1</v>
      </c>
      <c r="AL16" s="286">
        <f ca="1">'3.Network design parameters'!F68</f>
        <v>1</v>
      </c>
      <c r="AM16" s="286">
        <f ca="1">'3.Network design parameters'!G68</f>
        <v>1</v>
      </c>
      <c r="AN16" s="286">
        <f ca="1">'3.Network design parameters'!H68</f>
        <v>0.5</v>
      </c>
      <c r="AO16" s="286">
        <f ca="1">'3.Network design parameters'!I68</f>
        <v>1</v>
      </c>
      <c r="AP16" s="286">
        <f ca="1">'3.Network design parameters'!J68</f>
        <v>0</v>
      </c>
    </row>
    <row r="17" spans="2:42">
      <c r="C17" s="114" t="str">
        <f ca="1">'C. Masterfiles'!C89</f>
        <v>S04</v>
      </c>
      <c r="D17" s="114" t="str">
        <f ca="1">'C. Masterfiles'!D89</f>
        <v>Изходящи международни повиквания (Outgoing Calls to International)</v>
      </c>
      <c r="E17" s="286">
        <f ca="1">'3.Network design parameters'!E49</f>
        <v>1</v>
      </c>
      <c r="F17" s="286">
        <f ca="1">'3.Network design parameters'!F49</f>
        <v>1</v>
      </c>
      <c r="G17" s="286">
        <f ca="1">'3.Network design parameters'!G49</f>
        <v>1</v>
      </c>
      <c r="H17" s="286">
        <f ca="1">'3.Network design parameters'!H49</f>
        <v>1</v>
      </c>
      <c r="I17" s="286">
        <f ca="1">'3.Network design parameters'!I49</f>
        <v>1</v>
      </c>
      <c r="J17" s="286">
        <f ca="1">'3.Network design parameters'!J49</f>
        <v>1</v>
      </c>
      <c r="K17" s="286">
        <f ca="1">'3.Network design parameters'!K49</f>
        <v>1</v>
      </c>
      <c r="L17" s="286">
        <f ca="1">'3.Network design parameters'!L49</f>
        <v>1</v>
      </c>
      <c r="M17" s="286">
        <f ca="1">'3.Network design parameters'!M49</f>
        <v>1</v>
      </c>
      <c r="N17" s="286">
        <f ca="1">'3.Network design parameters'!N49</f>
        <v>1</v>
      </c>
      <c r="O17" s="286">
        <f ca="1">'3.Network design parameters'!O49</f>
        <v>1.5</v>
      </c>
      <c r="P17" s="286">
        <f ca="1">'3.Network design parameters'!P49</f>
        <v>1</v>
      </c>
      <c r="Q17" s="286">
        <f ca="1">'3.Network design parameters'!Q49</f>
        <v>1</v>
      </c>
      <c r="R17" s="286">
        <f ca="1">'3.Network design parameters'!R49</f>
        <v>1.5</v>
      </c>
      <c r="S17" s="286">
        <f ca="1">'3.Network design parameters'!S49</f>
        <v>1</v>
      </c>
      <c r="T17" s="286">
        <f ca="1">'3.Network design parameters'!T49</f>
        <v>1</v>
      </c>
      <c r="U17" s="286">
        <f ca="1">'3.Network design parameters'!U49</f>
        <v>1</v>
      </c>
      <c r="V17" s="286">
        <f ca="1">'3.Network design parameters'!V49</f>
        <v>1</v>
      </c>
      <c r="W17" s="286">
        <f ca="1">'3.Network design parameters'!W49</f>
        <v>0</v>
      </c>
      <c r="X17" s="286">
        <f ca="1">'3.Network design parameters'!X49</f>
        <v>0</v>
      </c>
      <c r="Y17" s="286">
        <f ca="1">'3.Network design parameters'!Y49</f>
        <v>0</v>
      </c>
      <c r="Z17" s="286">
        <f ca="1">'3.Network design parameters'!Z49</f>
        <v>0</v>
      </c>
      <c r="AA17" s="286">
        <f ca="1">'3.Network design parameters'!AA49</f>
        <v>1</v>
      </c>
      <c r="AB17" s="286">
        <f ca="1">'3.Network design parameters'!AB49</f>
        <v>1</v>
      </c>
      <c r="AC17" s="286">
        <f ca="1">'3.Network design parameters'!AC49</f>
        <v>1</v>
      </c>
      <c r="AD17" s="286">
        <f ca="1">'3.Network design parameters'!AD49</f>
        <v>1</v>
      </c>
      <c r="AE17" s="286">
        <f ca="1">'3.Network design parameters'!AE49</f>
        <v>1</v>
      </c>
      <c r="AF17" s="286">
        <f ca="1">'3.Network design parameters'!AF49</f>
        <v>1</v>
      </c>
      <c r="AG17" s="286">
        <f ca="1">'3.Network design parameters'!AG49</f>
        <v>1</v>
      </c>
      <c r="AH17" s="286">
        <f ca="1">'3.Network design parameters'!AH49</f>
        <v>1</v>
      </c>
      <c r="AI17" s="286">
        <f ca="1">'3.Network design parameters'!AI49</f>
        <v>1</v>
      </c>
      <c r="AJ17" s="286">
        <f ca="1">'3.Network design parameters'!AJ49</f>
        <v>1</v>
      </c>
      <c r="AK17" s="286">
        <f ca="1">'3.Network design parameters'!E69</f>
        <v>1</v>
      </c>
      <c r="AL17" s="286">
        <f ca="1">'3.Network design parameters'!F69</f>
        <v>1</v>
      </c>
      <c r="AM17" s="286">
        <f ca="1">'3.Network design parameters'!G69</f>
        <v>1</v>
      </c>
      <c r="AN17" s="286">
        <f ca="1">'3.Network design parameters'!H69</f>
        <v>0.5</v>
      </c>
      <c r="AO17" s="286">
        <f ca="1">'3.Network design parameters'!I69</f>
        <v>0</v>
      </c>
      <c r="AP17" s="286">
        <f ca="1">'3.Network design parameters'!J69</f>
        <v>1</v>
      </c>
    </row>
    <row r="18" spans="2:42">
      <c r="C18" s="114" t="str">
        <f ca="1">'C. Masterfiles'!C90</f>
        <v>S05</v>
      </c>
      <c r="D18" s="114" t="str">
        <f ca="1">'C. Masterfiles'!D90</f>
        <v>Входящи международни повиквания (Incoming calls from international)</v>
      </c>
      <c r="E18" s="286">
        <f ca="1">'3.Network design parameters'!E50</f>
        <v>1</v>
      </c>
      <c r="F18" s="286">
        <f ca="1">'3.Network design parameters'!F50</f>
        <v>1</v>
      </c>
      <c r="G18" s="286">
        <f ca="1">'3.Network design parameters'!G50</f>
        <v>1</v>
      </c>
      <c r="H18" s="286">
        <f ca="1">'3.Network design parameters'!H50</f>
        <v>1</v>
      </c>
      <c r="I18" s="286">
        <f ca="1">'3.Network design parameters'!I50</f>
        <v>1</v>
      </c>
      <c r="J18" s="286">
        <f ca="1">'3.Network design parameters'!J50</f>
        <v>1</v>
      </c>
      <c r="K18" s="286">
        <f ca="1">'3.Network design parameters'!K50</f>
        <v>1</v>
      </c>
      <c r="L18" s="286">
        <f ca="1">'3.Network design parameters'!L50</f>
        <v>1</v>
      </c>
      <c r="M18" s="286">
        <f ca="1">'3.Network design parameters'!M50</f>
        <v>1</v>
      </c>
      <c r="N18" s="286">
        <f ca="1">'3.Network design parameters'!N50</f>
        <v>1</v>
      </c>
      <c r="O18" s="286">
        <f ca="1">'3.Network design parameters'!O50</f>
        <v>1.5</v>
      </c>
      <c r="P18" s="286">
        <f ca="1">'3.Network design parameters'!P50</f>
        <v>1</v>
      </c>
      <c r="Q18" s="286">
        <f ca="1">'3.Network design parameters'!Q50</f>
        <v>1</v>
      </c>
      <c r="R18" s="286">
        <f ca="1">'3.Network design parameters'!R50</f>
        <v>1.5</v>
      </c>
      <c r="S18" s="286">
        <f ca="1">'3.Network design parameters'!S50</f>
        <v>1</v>
      </c>
      <c r="T18" s="286">
        <f ca="1">'3.Network design parameters'!T50</f>
        <v>1</v>
      </c>
      <c r="U18" s="286">
        <f ca="1">'3.Network design parameters'!U50</f>
        <v>1</v>
      </c>
      <c r="V18" s="286">
        <f ca="1">'3.Network design parameters'!V50</f>
        <v>1</v>
      </c>
      <c r="W18" s="286">
        <f ca="1">'3.Network design parameters'!W50</f>
        <v>0</v>
      </c>
      <c r="X18" s="286">
        <f ca="1">'3.Network design parameters'!X50</f>
        <v>0</v>
      </c>
      <c r="Y18" s="286">
        <f ca="1">'3.Network design parameters'!Y50</f>
        <v>0</v>
      </c>
      <c r="Z18" s="286">
        <f ca="1">'3.Network design parameters'!Z50</f>
        <v>0</v>
      </c>
      <c r="AA18" s="286">
        <f ca="1">'3.Network design parameters'!AA50</f>
        <v>1</v>
      </c>
      <c r="AB18" s="286">
        <f ca="1">'3.Network design parameters'!AB50</f>
        <v>1</v>
      </c>
      <c r="AC18" s="286">
        <f ca="1">'3.Network design parameters'!AC50</f>
        <v>1</v>
      </c>
      <c r="AD18" s="286">
        <f ca="1">'3.Network design parameters'!AD50</f>
        <v>1</v>
      </c>
      <c r="AE18" s="286">
        <f ca="1">'3.Network design parameters'!AE50</f>
        <v>1</v>
      </c>
      <c r="AF18" s="286">
        <f ca="1">'3.Network design parameters'!AF50</f>
        <v>1</v>
      </c>
      <c r="AG18" s="286">
        <f ca="1">'3.Network design parameters'!AG50</f>
        <v>1</v>
      </c>
      <c r="AH18" s="286">
        <f ca="1">'3.Network design parameters'!AH50</f>
        <v>1</v>
      </c>
      <c r="AI18" s="286">
        <f ca="1">'3.Network design parameters'!AI50</f>
        <v>1</v>
      </c>
      <c r="AJ18" s="286">
        <f ca="1">'3.Network design parameters'!AJ50</f>
        <v>1</v>
      </c>
      <c r="AK18" s="286">
        <f ca="1">'3.Network design parameters'!E70</f>
        <v>1</v>
      </c>
      <c r="AL18" s="286">
        <f ca="1">'3.Network design parameters'!F70</f>
        <v>1</v>
      </c>
      <c r="AM18" s="286">
        <f ca="1">'3.Network design parameters'!G70</f>
        <v>1</v>
      </c>
      <c r="AN18" s="286">
        <f ca="1">'3.Network design parameters'!H70</f>
        <v>0.5</v>
      </c>
      <c r="AO18" s="286">
        <f ca="1">'3.Network design parameters'!I70</f>
        <v>0</v>
      </c>
      <c r="AP18" s="286">
        <f ca="1">'3.Network design parameters'!J70</f>
        <v>1</v>
      </c>
    </row>
    <row r="19" spans="2:42">
      <c r="C19" s="114" t="str">
        <f ca="1">'C. Masterfiles'!C91</f>
        <v>S06</v>
      </c>
      <c r="D19" s="114" t="str">
        <f ca="1">'C. Masterfiles'!D91</f>
        <v>Транзит на повиквания (Transit calls)</v>
      </c>
      <c r="E19" s="286">
        <f ca="1">'3.Network design parameters'!E51</f>
        <v>0</v>
      </c>
      <c r="F19" s="286">
        <f ca="1">'3.Network design parameters'!F51</f>
        <v>0</v>
      </c>
      <c r="G19" s="286">
        <f ca="1">'3.Network design parameters'!G51</f>
        <v>0</v>
      </c>
      <c r="H19" s="286">
        <f ca="1">'3.Network design parameters'!H51</f>
        <v>0</v>
      </c>
      <c r="I19" s="286">
        <f ca="1">'3.Network design parameters'!I51</f>
        <v>0</v>
      </c>
      <c r="J19" s="286">
        <f ca="1">'3.Network design parameters'!J51</f>
        <v>0</v>
      </c>
      <c r="K19" s="286">
        <f ca="1">'3.Network design parameters'!K51</f>
        <v>0</v>
      </c>
      <c r="L19" s="286">
        <f ca="1">'3.Network design parameters'!L51</f>
        <v>0</v>
      </c>
      <c r="M19" s="286">
        <f ca="1">'3.Network design parameters'!M51</f>
        <v>0</v>
      </c>
      <c r="N19" s="286">
        <f ca="1">'3.Network design parameters'!N51</f>
        <v>0</v>
      </c>
      <c r="O19" s="286">
        <f ca="1">'3.Network design parameters'!O51</f>
        <v>2</v>
      </c>
      <c r="P19" s="286">
        <f ca="1">'3.Network design parameters'!P51</f>
        <v>0</v>
      </c>
      <c r="Q19" s="286">
        <f ca="1">'3.Network design parameters'!Q51</f>
        <v>2</v>
      </c>
      <c r="R19" s="286">
        <f ca="1">'3.Network design parameters'!R51</f>
        <v>2</v>
      </c>
      <c r="S19" s="286">
        <f ca="1">'3.Network design parameters'!S51</f>
        <v>1</v>
      </c>
      <c r="T19" s="286">
        <f ca="1">'3.Network design parameters'!T51</f>
        <v>1</v>
      </c>
      <c r="U19" s="286">
        <f ca="1">'3.Network design parameters'!U51</f>
        <v>1</v>
      </c>
      <c r="V19" s="286">
        <f ca="1">'3.Network design parameters'!V51</f>
        <v>1</v>
      </c>
      <c r="W19" s="286">
        <f ca="1">'3.Network design parameters'!W51</f>
        <v>1</v>
      </c>
      <c r="X19" s="286">
        <f ca="1">'3.Network design parameters'!X51</f>
        <v>1</v>
      </c>
      <c r="Y19" s="286">
        <f ca="1">'3.Network design parameters'!Y51</f>
        <v>1</v>
      </c>
      <c r="Z19" s="286">
        <f ca="1">'3.Network design parameters'!Z51</f>
        <v>1</v>
      </c>
      <c r="AA19" s="286">
        <f ca="1">'3.Network design parameters'!AA51</f>
        <v>1</v>
      </c>
      <c r="AB19" s="286">
        <f ca="1">'3.Network design parameters'!AB51</f>
        <v>1</v>
      </c>
      <c r="AC19" s="286">
        <f ca="1">'3.Network design parameters'!AC51</f>
        <v>1</v>
      </c>
      <c r="AD19" s="286">
        <f ca="1">'3.Network design parameters'!AD51</f>
        <v>1</v>
      </c>
      <c r="AE19" s="286">
        <f ca="1">'3.Network design parameters'!AE51</f>
        <v>1</v>
      </c>
      <c r="AF19" s="286">
        <f ca="1">'3.Network design parameters'!AF51</f>
        <v>1</v>
      </c>
      <c r="AG19" s="286">
        <f ca="1">'3.Network design parameters'!AG51</f>
        <v>1</v>
      </c>
      <c r="AH19" s="286">
        <f ca="1">'3.Network design parameters'!AH51</f>
        <v>1</v>
      </c>
      <c r="AI19" s="286">
        <f ca="1">'3.Network design parameters'!AI51</f>
        <v>1</v>
      </c>
      <c r="AJ19" s="286">
        <f ca="1">'3.Network design parameters'!AJ51</f>
        <v>1</v>
      </c>
      <c r="AK19" s="286">
        <f ca="1">'3.Network design parameters'!E71</f>
        <v>0</v>
      </c>
      <c r="AL19" s="286">
        <f ca="1">'3.Network design parameters'!F71</f>
        <v>0</v>
      </c>
      <c r="AM19" s="286">
        <f ca="1">'3.Network design parameters'!G71</f>
        <v>0</v>
      </c>
      <c r="AN19" s="286">
        <f ca="1">'3.Network design parameters'!H71</f>
        <v>1</v>
      </c>
      <c r="AO19" s="286">
        <f ca="1">'3.Network design parameters'!I71</f>
        <v>1</v>
      </c>
      <c r="AP19" s="286">
        <f ca="1">'3.Network design parameters'!J71</f>
        <v>0</v>
      </c>
    </row>
    <row r="20" spans="2:42">
      <c r="C20" s="114" t="str">
        <f ca="1">'C. Masterfiles'!C92</f>
        <v>S07</v>
      </c>
      <c r="D20" s="114" t="str">
        <f ca="1">'C. Masterfiles'!D92</f>
        <v>Повиквания към специални номера (Calls to special numbers)</v>
      </c>
      <c r="E20" s="286">
        <f ca="1">'3.Network design parameters'!E52</f>
        <v>1</v>
      </c>
      <c r="F20" s="286">
        <f ca="1">'3.Network design parameters'!F52</f>
        <v>1</v>
      </c>
      <c r="G20" s="286">
        <f ca="1">'3.Network design parameters'!G52</f>
        <v>1</v>
      </c>
      <c r="H20" s="286">
        <f ca="1">'3.Network design parameters'!H52</f>
        <v>1</v>
      </c>
      <c r="I20" s="286">
        <f ca="1">'3.Network design parameters'!I52</f>
        <v>1</v>
      </c>
      <c r="J20" s="286">
        <f ca="1">'3.Network design parameters'!J52</f>
        <v>1</v>
      </c>
      <c r="K20" s="286">
        <f ca="1">'3.Network design parameters'!K52</f>
        <v>1</v>
      </c>
      <c r="L20" s="286">
        <f ca="1">'3.Network design parameters'!L52</f>
        <v>1</v>
      </c>
      <c r="M20" s="286">
        <f ca="1">'3.Network design parameters'!M52</f>
        <v>1</v>
      </c>
      <c r="N20" s="286">
        <f ca="1">'3.Network design parameters'!N52</f>
        <v>1</v>
      </c>
      <c r="O20" s="286">
        <f ca="1">'3.Network design parameters'!O52</f>
        <v>2</v>
      </c>
      <c r="P20" s="286">
        <f ca="1">'3.Network design parameters'!P52</f>
        <v>1</v>
      </c>
      <c r="Q20" s="286">
        <f ca="1">'3.Network design parameters'!Q52</f>
        <v>1</v>
      </c>
      <c r="R20" s="286">
        <f ca="1">'3.Network design parameters'!R52</f>
        <v>2</v>
      </c>
      <c r="S20" s="286">
        <f ca="1">'3.Network design parameters'!S52</f>
        <v>1</v>
      </c>
      <c r="T20" s="286">
        <f ca="1">'3.Network design parameters'!T52</f>
        <v>1</v>
      </c>
      <c r="U20" s="286">
        <f ca="1">'3.Network design parameters'!U52</f>
        <v>1</v>
      </c>
      <c r="V20" s="286">
        <f ca="1">'3.Network design parameters'!V52</f>
        <v>1</v>
      </c>
      <c r="W20" s="286">
        <f ca="1">'3.Network design parameters'!W52</f>
        <v>1</v>
      </c>
      <c r="X20" s="286">
        <f ca="1">'3.Network design parameters'!X52</f>
        <v>1</v>
      </c>
      <c r="Y20" s="286">
        <f ca="1">'3.Network design parameters'!Y52</f>
        <v>1</v>
      </c>
      <c r="Z20" s="286">
        <f ca="1">'3.Network design parameters'!Z52</f>
        <v>1</v>
      </c>
      <c r="AA20" s="286">
        <f ca="1">'3.Network design parameters'!AA52</f>
        <v>0</v>
      </c>
      <c r="AB20" s="286">
        <f ca="1">'3.Network design parameters'!AB52</f>
        <v>0</v>
      </c>
      <c r="AC20" s="286">
        <f ca="1">'3.Network design parameters'!AC52</f>
        <v>0</v>
      </c>
      <c r="AD20" s="286">
        <f ca="1">'3.Network design parameters'!AD52</f>
        <v>0</v>
      </c>
      <c r="AE20" s="286">
        <f ca="1">'3.Network design parameters'!AE52</f>
        <v>1</v>
      </c>
      <c r="AF20" s="286">
        <f ca="1">'3.Network design parameters'!AF52</f>
        <v>1</v>
      </c>
      <c r="AG20" s="286">
        <f ca="1">'3.Network design parameters'!AG52</f>
        <v>1</v>
      </c>
      <c r="AH20" s="286">
        <f ca="1">'3.Network design parameters'!AH52</f>
        <v>1</v>
      </c>
      <c r="AI20" s="286">
        <f ca="1">'3.Network design parameters'!AI52</f>
        <v>1</v>
      </c>
      <c r="AJ20" s="286">
        <f ca="1">'3.Network design parameters'!AJ52</f>
        <v>1</v>
      </c>
      <c r="AK20" s="286">
        <f ca="1">'3.Network design parameters'!E72</f>
        <v>1</v>
      </c>
      <c r="AL20" s="286">
        <f ca="1">'3.Network design parameters'!F72</f>
        <v>1</v>
      </c>
      <c r="AM20" s="286">
        <f ca="1">'3.Network design parameters'!G72</f>
        <v>1</v>
      </c>
      <c r="AN20" s="286">
        <f ca="1">'3.Network design parameters'!H72</f>
        <v>1</v>
      </c>
      <c r="AO20" s="286">
        <f ca="1">'3.Network design parameters'!I72</f>
        <v>1</v>
      </c>
      <c r="AP20" s="286">
        <f ca="1">'3.Network design parameters'!J72</f>
        <v>0</v>
      </c>
    </row>
    <row r="21" spans="2:42">
      <c r="C21" s="114" t="str">
        <f ca="1">'C. Masterfiles'!C93</f>
        <v>S08</v>
      </c>
      <c r="D21" s="114" t="str">
        <f ca="1">'C. Masterfiles'!D93</f>
        <v>Достъп до интернет (Internet access)</v>
      </c>
      <c r="E21" s="286">
        <f ca="1">'3.Network design parameters'!E53</f>
        <v>1</v>
      </c>
      <c r="F21" s="286">
        <f ca="1">'3.Network design parameters'!F53</f>
        <v>1</v>
      </c>
      <c r="G21" s="286">
        <f ca="1">'3.Network design parameters'!G53</f>
        <v>1</v>
      </c>
      <c r="H21" s="286">
        <f ca="1">'3.Network design parameters'!H53</f>
        <v>1</v>
      </c>
      <c r="I21" s="286">
        <f ca="1">'3.Network design parameters'!I53</f>
        <v>1</v>
      </c>
      <c r="J21" s="286">
        <f ca="1">'3.Network design parameters'!J53</f>
        <v>1</v>
      </c>
      <c r="K21" s="286">
        <f ca="1">'3.Network design parameters'!K53</f>
        <v>1</v>
      </c>
      <c r="L21" s="286">
        <f ca="1">'3.Network design parameters'!L53</f>
        <v>1</v>
      </c>
      <c r="M21" s="286">
        <f ca="1">'3.Network design parameters'!M53</f>
        <v>1</v>
      </c>
      <c r="N21" s="286">
        <f ca="1">'3.Network design parameters'!N53</f>
        <v>1</v>
      </c>
      <c r="O21" s="286">
        <f ca="1">'3.Network design parameters'!O53</f>
        <v>1</v>
      </c>
      <c r="P21" s="286">
        <f ca="1">'3.Network design parameters'!P53</f>
        <v>0</v>
      </c>
      <c r="Q21" s="286">
        <f ca="1">'3.Network design parameters'!Q53</f>
        <v>0</v>
      </c>
      <c r="R21" s="286">
        <f ca="1">'3.Network design parameters'!R53</f>
        <v>1</v>
      </c>
      <c r="S21" s="286">
        <f ca="1">'3.Network design parameters'!S53</f>
        <v>0</v>
      </c>
      <c r="T21" s="286">
        <f ca="1">'3.Network design parameters'!T53</f>
        <v>0</v>
      </c>
      <c r="U21" s="286">
        <f ca="1">'3.Network design parameters'!U53</f>
        <v>0</v>
      </c>
      <c r="V21" s="286">
        <f ca="1">'3.Network design parameters'!V53</f>
        <v>0</v>
      </c>
      <c r="W21" s="286">
        <f ca="1">'3.Network design parameters'!W53</f>
        <v>0</v>
      </c>
      <c r="X21" s="286">
        <f ca="1">'3.Network design parameters'!X53</f>
        <v>0</v>
      </c>
      <c r="Y21" s="286">
        <f ca="1">'3.Network design parameters'!Y53</f>
        <v>0</v>
      </c>
      <c r="Z21" s="286">
        <f ca="1">'3.Network design parameters'!Z53</f>
        <v>0</v>
      </c>
      <c r="AA21" s="286">
        <f ca="1">'3.Network design parameters'!AA53</f>
        <v>0</v>
      </c>
      <c r="AB21" s="286">
        <f ca="1">'3.Network design parameters'!AB53</f>
        <v>0</v>
      </c>
      <c r="AC21" s="286">
        <f ca="1">'3.Network design parameters'!AC53</f>
        <v>0</v>
      </c>
      <c r="AD21" s="286">
        <f ca="1">'3.Network design parameters'!AD53</f>
        <v>0</v>
      </c>
      <c r="AE21" s="286">
        <f ca="1">'3.Network design parameters'!AE53</f>
        <v>0</v>
      </c>
      <c r="AF21" s="286">
        <f ca="1">'3.Network design parameters'!AF53</f>
        <v>0</v>
      </c>
      <c r="AG21" s="286">
        <f ca="1">'3.Network design parameters'!AG53</f>
        <v>0</v>
      </c>
      <c r="AH21" s="286">
        <f ca="1">'3.Network design parameters'!AH53</f>
        <v>1</v>
      </c>
      <c r="AI21" s="286">
        <f ca="1">'3.Network design parameters'!AI53</f>
        <v>1</v>
      </c>
      <c r="AJ21" s="286">
        <f ca="1">'3.Network design parameters'!AJ53</f>
        <v>0</v>
      </c>
      <c r="AK21" s="286">
        <f ca="1">'3.Network design parameters'!E73</f>
        <v>1</v>
      </c>
      <c r="AL21" s="286">
        <f ca="1">'3.Network design parameters'!F73</f>
        <v>1</v>
      </c>
      <c r="AM21" s="286">
        <f ca="1">'3.Network design parameters'!G73</f>
        <v>1</v>
      </c>
      <c r="AN21" s="286">
        <f ca="1">'3.Network design parameters'!H73</f>
        <v>1</v>
      </c>
      <c r="AO21" s="286">
        <f ca="1">'3.Network design parameters'!I73</f>
        <v>0</v>
      </c>
      <c r="AP21" s="286">
        <f ca="1">'3.Network design parameters'!J73</f>
        <v>1</v>
      </c>
    </row>
    <row r="22" spans="2:42">
      <c r="C22" s="114" t="str">
        <f ca="1">'C. Masterfiles'!C94</f>
        <v>S09</v>
      </c>
      <c r="D22" s="114" t="str">
        <f ca="1">'C. Masterfiles'!D94</f>
        <v>Селищен нает капацитет на дребно (Retail local leased capacity)</v>
      </c>
      <c r="E22" s="286">
        <f ca="1">'3.Network design parameters'!E54</f>
        <v>2</v>
      </c>
      <c r="F22" s="286">
        <f ca="1">'3.Network design parameters'!F54</f>
        <v>2</v>
      </c>
      <c r="G22" s="286">
        <f ca="1">'3.Network design parameters'!G54</f>
        <v>1.5</v>
      </c>
      <c r="H22" s="286">
        <f ca="1">'3.Network design parameters'!H54</f>
        <v>1.5</v>
      </c>
      <c r="I22" s="286">
        <f ca="1">'3.Network design parameters'!I54</f>
        <v>1.5</v>
      </c>
      <c r="J22" s="286">
        <f ca="1">'3.Network design parameters'!J54</f>
        <v>1.5</v>
      </c>
      <c r="K22" s="286">
        <f ca="1">'3.Network design parameters'!K54</f>
        <v>0</v>
      </c>
      <c r="L22" s="286">
        <f ca="1">'3.Network design parameters'!L54</f>
        <v>0</v>
      </c>
      <c r="M22" s="286">
        <f ca="1">'3.Network design parameters'!M54</f>
        <v>0</v>
      </c>
      <c r="N22" s="286">
        <f ca="1">'3.Network design parameters'!N54</f>
        <v>0</v>
      </c>
      <c r="O22" s="286">
        <f ca="1">'3.Network design parameters'!O54</f>
        <v>0</v>
      </c>
      <c r="P22" s="286">
        <f ca="1">'3.Network design parameters'!P54</f>
        <v>0</v>
      </c>
      <c r="Q22" s="286">
        <f ca="1">'3.Network design parameters'!Q54</f>
        <v>0</v>
      </c>
      <c r="R22" s="286">
        <f ca="1">'3.Network design parameters'!R54</f>
        <v>0</v>
      </c>
      <c r="S22" s="286">
        <f ca="1">'3.Network design parameters'!S54</f>
        <v>0</v>
      </c>
      <c r="T22" s="286">
        <f ca="1">'3.Network design parameters'!T54</f>
        <v>0</v>
      </c>
      <c r="U22" s="286">
        <f ca="1">'3.Network design parameters'!U54</f>
        <v>0</v>
      </c>
      <c r="V22" s="286">
        <f ca="1">'3.Network design parameters'!V54</f>
        <v>0</v>
      </c>
      <c r="W22" s="286">
        <f ca="1">'3.Network design parameters'!W54</f>
        <v>0</v>
      </c>
      <c r="X22" s="286">
        <f ca="1">'3.Network design parameters'!X54</f>
        <v>0</v>
      </c>
      <c r="Y22" s="286">
        <f ca="1">'3.Network design parameters'!Y54</f>
        <v>0</v>
      </c>
      <c r="Z22" s="286">
        <f ca="1">'3.Network design parameters'!Z54</f>
        <v>0</v>
      </c>
      <c r="AA22" s="286">
        <f ca="1">'3.Network design parameters'!AA54</f>
        <v>0</v>
      </c>
      <c r="AB22" s="286">
        <f ca="1">'3.Network design parameters'!AB54</f>
        <v>0</v>
      </c>
      <c r="AC22" s="286">
        <f ca="1">'3.Network design parameters'!AC54</f>
        <v>0</v>
      </c>
      <c r="AD22" s="286">
        <f ca="1">'3.Network design parameters'!AD54</f>
        <v>0</v>
      </c>
      <c r="AE22" s="286">
        <f ca="1">'3.Network design parameters'!AE54</f>
        <v>0</v>
      </c>
      <c r="AF22" s="286">
        <f ca="1">'3.Network design parameters'!AF54</f>
        <v>0</v>
      </c>
      <c r="AG22" s="286">
        <f ca="1">'3.Network design parameters'!AG54</f>
        <v>0</v>
      </c>
      <c r="AH22" s="286">
        <f ca="1">'3.Network design parameters'!AH54</f>
        <v>1</v>
      </c>
      <c r="AI22" s="286">
        <f ca="1">'3.Network design parameters'!AI54</f>
        <v>1</v>
      </c>
      <c r="AJ22" s="286">
        <f ca="1">'3.Network design parameters'!AJ54</f>
        <v>0</v>
      </c>
      <c r="AK22" s="286">
        <f ca="1">'3.Network design parameters'!E74</f>
        <v>2</v>
      </c>
      <c r="AL22" s="286">
        <f ca="1">'3.Network design parameters'!F74</f>
        <v>1.5</v>
      </c>
      <c r="AM22" s="286">
        <f ca="1">'3.Network design parameters'!G74</f>
        <v>0</v>
      </c>
      <c r="AN22" s="286">
        <f ca="1">'3.Network design parameters'!H74</f>
        <v>0</v>
      </c>
      <c r="AO22" s="286">
        <f ca="1">'3.Network design parameters'!I74</f>
        <v>0</v>
      </c>
      <c r="AP22" s="286">
        <f ca="1">'3.Network design parameters'!J74</f>
        <v>0</v>
      </c>
    </row>
    <row r="23" spans="2:42">
      <c r="C23" s="114" t="str">
        <f ca="1">'C. Masterfiles'!C95</f>
        <v>S10</v>
      </c>
      <c r="D23" s="114" t="str">
        <f ca="1">'C. Masterfiles'!D95</f>
        <v>Национален нает капацитет на дребно (Retail long distance leased capacity)</v>
      </c>
      <c r="E23" s="286">
        <f ca="1">'3.Network design parameters'!E55</f>
        <v>2</v>
      </c>
      <c r="F23" s="286">
        <f ca="1">'3.Network design parameters'!F55</f>
        <v>2</v>
      </c>
      <c r="G23" s="286">
        <f ca="1">'3.Network design parameters'!G55</f>
        <v>2</v>
      </c>
      <c r="H23" s="286">
        <f ca="1">'3.Network design parameters'!H55</f>
        <v>2</v>
      </c>
      <c r="I23" s="286">
        <f ca="1">'3.Network design parameters'!I55</f>
        <v>2</v>
      </c>
      <c r="J23" s="286">
        <f ca="1">'3.Network design parameters'!J55</f>
        <v>2</v>
      </c>
      <c r="K23" s="286">
        <f ca="1">'3.Network design parameters'!K55</f>
        <v>2</v>
      </c>
      <c r="L23" s="286">
        <f ca="1">'3.Network design parameters'!L55</f>
        <v>2</v>
      </c>
      <c r="M23" s="286">
        <f ca="1">'3.Network design parameters'!M55</f>
        <v>2</v>
      </c>
      <c r="N23" s="286">
        <f ca="1">'3.Network design parameters'!N55</f>
        <v>2</v>
      </c>
      <c r="O23" s="286">
        <f ca="1">'3.Network design parameters'!O55</f>
        <v>1.5</v>
      </c>
      <c r="P23" s="286">
        <f ca="1">'3.Network design parameters'!P55</f>
        <v>1.5</v>
      </c>
      <c r="Q23" s="286">
        <f ca="1">'3.Network design parameters'!Q55</f>
        <v>1.5</v>
      </c>
      <c r="R23" s="286">
        <f ca="1">'3.Network design parameters'!R55</f>
        <v>1.5</v>
      </c>
      <c r="S23" s="286">
        <f ca="1">'3.Network design parameters'!S55</f>
        <v>0</v>
      </c>
      <c r="T23" s="286">
        <f ca="1">'3.Network design parameters'!T55</f>
        <v>0</v>
      </c>
      <c r="U23" s="286">
        <f ca="1">'3.Network design parameters'!U55</f>
        <v>0</v>
      </c>
      <c r="V23" s="286">
        <f ca="1">'3.Network design parameters'!V55</f>
        <v>0</v>
      </c>
      <c r="W23" s="286">
        <f ca="1">'3.Network design parameters'!W55</f>
        <v>0</v>
      </c>
      <c r="X23" s="286">
        <f ca="1">'3.Network design parameters'!X55</f>
        <v>0</v>
      </c>
      <c r="Y23" s="286">
        <f ca="1">'3.Network design parameters'!Y55</f>
        <v>0</v>
      </c>
      <c r="Z23" s="286">
        <f ca="1">'3.Network design parameters'!Z55</f>
        <v>0</v>
      </c>
      <c r="AA23" s="286">
        <f ca="1">'3.Network design parameters'!AA55</f>
        <v>0</v>
      </c>
      <c r="AB23" s="286">
        <f ca="1">'3.Network design parameters'!AB55</f>
        <v>0</v>
      </c>
      <c r="AC23" s="286">
        <f ca="1">'3.Network design parameters'!AC55</f>
        <v>0</v>
      </c>
      <c r="AD23" s="286">
        <f ca="1">'3.Network design parameters'!AD55</f>
        <v>0</v>
      </c>
      <c r="AE23" s="286">
        <f ca="1">'3.Network design parameters'!AE55</f>
        <v>0</v>
      </c>
      <c r="AF23" s="286">
        <f ca="1">'3.Network design parameters'!AF55</f>
        <v>0</v>
      </c>
      <c r="AG23" s="286">
        <f ca="1">'3.Network design parameters'!AG55</f>
        <v>0</v>
      </c>
      <c r="AH23" s="286">
        <f ca="1">'3.Network design parameters'!AH55</f>
        <v>1</v>
      </c>
      <c r="AI23" s="286">
        <f ca="1">'3.Network design parameters'!AI55</f>
        <v>1</v>
      </c>
      <c r="AJ23" s="286">
        <f ca="1">'3.Network design parameters'!AJ55</f>
        <v>0</v>
      </c>
      <c r="AK23" s="286">
        <f ca="1">'3.Network design parameters'!E75</f>
        <v>2</v>
      </c>
      <c r="AL23" s="286">
        <f ca="1">'3.Network design parameters'!F75</f>
        <v>2</v>
      </c>
      <c r="AM23" s="286">
        <f ca="1">'3.Network design parameters'!G75</f>
        <v>2</v>
      </c>
      <c r="AN23" s="286">
        <f ca="1">'3.Network design parameters'!H75</f>
        <v>1.5</v>
      </c>
      <c r="AO23" s="286">
        <f ca="1">'3.Network design parameters'!I75</f>
        <v>0</v>
      </c>
      <c r="AP23" s="286">
        <f ca="1">'3.Network design parameters'!J75</f>
        <v>0</v>
      </c>
    </row>
    <row r="24" spans="2:42">
      <c r="C24" s="114" t="str">
        <f ca="1">'C. Masterfiles'!C96</f>
        <v>S11</v>
      </c>
      <c r="D24" s="114" t="str">
        <f ca="1">'C. Masterfiles'!D96</f>
        <v>Международен нает капацитет на дребно (Retail International leased capacity)</v>
      </c>
      <c r="E24" s="286">
        <f ca="1">'3.Network design parameters'!E56</f>
        <v>1</v>
      </c>
      <c r="F24" s="286">
        <f ca="1">'3.Network design parameters'!F56</f>
        <v>1</v>
      </c>
      <c r="G24" s="286">
        <f ca="1">'3.Network design parameters'!G56</f>
        <v>1</v>
      </c>
      <c r="H24" s="286">
        <f ca="1">'3.Network design parameters'!H56</f>
        <v>1</v>
      </c>
      <c r="I24" s="286">
        <f ca="1">'3.Network design parameters'!I56</f>
        <v>1</v>
      </c>
      <c r="J24" s="286">
        <f ca="1">'3.Network design parameters'!J56</f>
        <v>1</v>
      </c>
      <c r="K24" s="286">
        <f ca="1">'3.Network design parameters'!K56</f>
        <v>1</v>
      </c>
      <c r="L24" s="286">
        <f ca="1">'3.Network design parameters'!L56</f>
        <v>1</v>
      </c>
      <c r="M24" s="286">
        <f ca="1">'3.Network design parameters'!M56</f>
        <v>1</v>
      </c>
      <c r="N24" s="286">
        <f ca="1">'3.Network design parameters'!N56</f>
        <v>1</v>
      </c>
      <c r="O24" s="286">
        <f ca="1">'3.Network design parameters'!O56</f>
        <v>1</v>
      </c>
      <c r="P24" s="286">
        <f ca="1">'3.Network design parameters'!P56</f>
        <v>1</v>
      </c>
      <c r="Q24" s="286">
        <f ca="1">'3.Network design parameters'!Q56</f>
        <v>1</v>
      </c>
      <c r="R24" s="286">
        <f ca="1">'3.Network design parameters'!R56</f>
        <v>1</v>
      </c>
      <c r="S24" s="286">
        <f ca="1">'3.Network design parameters'!S56</f>
        <v>0</v>
      </c>
      <c r="T24" s="286">
        <f ca="1">'3.Network design parameters'!T56</f>
        <v>0</v>
      </c>
      <c r="U24" s="286">
        <f ca="1">'3.Network design parameters'!U56</f>
        <v>0</v>
      </c>
      <c r="V24" s="286">
        <f ca="1">'3.Network design parameters'!V56</f>
        <v>0</v>
      </c>
      <c r="W24" s="286">
        <f ca="1">'3.Network design parameters'!W56</f>
        <v>0</v>
      </c>
      <c r="X24" s="286">
        <f ca="1">'3.Network design parameters'!X56</f>
        <v>0</v>
      </c>
      <c r="Y24" s="286">
        <f ca="1">'3.Network design parameters'!Y56</f>
        <v>0</v>
      </c>
      <c r="Z24" s="286">
        <f ca="1">'3.Network design parameters'!Z56</f>
        <v>0</v>
      </c>
      <c r="AA24" s="286">
        <f ca="1">'3.Network design parameters'!AA56</f>
        <v>0</v>
      </c>
      <c r="AB24" s="286">
        <f ca="1">'3.Network design parameters'!AB56</f>
        <v>0</v>
      </c>
      <c r="AC24" s="286">
        <f ca="1">'3.Network design parameters'!AC56</f>
        <v>0</v>
      </c>
      <c r="AD24" s="286">
        <f ca="1">'3.Network design parameters'!AD56</f>
        <v>0</v>
      </c>
      <c r="AE24" s="286">
        <f ca="1">'3.Network design parameters'!AE56</f>
        <v>0</v>
      </c>
      <c r="AF24" s="286">
        <f ca="1">'3.Network design parameters'!AF56</f>
        <v>0</v>
      </c>
      <c r="AG24" s="286">
        <f ca="1">'3.Network design parameters'!AG56</f>
        <v>0</v>
      </c>
      <c r="AH24" s="286">
        <f ca="1">'3.Network design parameters'!AH56</f>
        <v>1</v>
      </c>
      <c r="AI24" s="286">
        <f ca="1">'3.Network design parameters'!AI56</f>
        <v>1</v>
      </c>
      <c r="AJ24" s="286">
        <f ca="1">'3.Network design parameters'!AJ56</f>
        <v>0</v>
      </c>
      <c r="AK24" s="286">
        <f ca="1">'3.Network design parameters'!E76</f>
        <v>1</v>
      </c>
      <c r="AL24" s="286">
        <f ca="1">'3.Network design parameters'!F76</f>
        <v>1</v>
      </c>
      <c r="AM24" s="286">
        <f ca="1">'3.Network design parameters'!G76</f>
        <v>1</v>
      </c>
      <c r="AN24" s="286">
        <f ca="1">'3.Network design parameters'!H76</f>
        <v>1</v>
      </c>
      <c r="AO24" s="286">
        <f ca="1">'3.Network design parameters'!I76</f>
        <v>0</v>
      </c>
      <c r="AP24" s="286">
        <f ca="1">'3.Network design parameters'!J76</f>
        <v>1</v>
      </c>
    </row>
    <row r="25" spans="2:42">
      <c r="C25" s="114" t="str">
        <f ca="1">'C. Masterfiles'!C97</f>
        <v>S12</v>
      </c>
      <c r="D25" s="114" t="str">
        <f ca="1">'C. Masterfiles'!D97</f>
        <v>IPTV</v>
      </c>
      <c r="E25" s="286">
        <f ca="1">'3.Network design parameters'!E57</f>
        <v>1</v>
      </c>
      <c r="F25" s="286">
        <f ca="1">'3.Network design parameters'!F57</f>
        <v>1</v>
      </c>
      <c r="G25" s="286">
        <f ca="1">'3.Network design parameters'!G57</f>
        <v>1</v>
      </c>
      <c r="H25" s="286">
        <f ca="1">'3.Network design parameters'!H57</f>
        <v>1</v>
      </c>
      <c r="I25" s="286">
        <f ca="1">'3.Network design parameters'!I57</f>
        <v>1</v>
      </c>
      <c r="J25" s="286">
        <f ca="1">'3.Network design parameters'!J57</f>
        <v>1</v>
      </c>
      <c r="K25" s="286">
        <f ca="1">'3.Network design parameters'!K57</f>
        <v>1</v>
      </c>
      <c r="L25" s="286">
        <f ca="1">'3.Network design parameters'!L57</f>
        <v>1</v>
      </c>
      <c r="M25" s="286">
        <f ca="1">'3.Network design parameters'!M57</f>
        <v>1</v>
      </c>
      <c r="N25" s="286">
        <f ca="1">'3.Network design parameters'!N57</f>
        <v>1</v>
      </c>
      <c r="O25" s="286">
        <f ca="1">'3.Network design parameters'!O57</f>
        <v>1</v>
      </c>
      <c r="P25" s="286">
        <f ca="1">'3.Network design parameters'!P57</f>
        <v>1</v>
      </c>
      <c r="Q25" s="286">
        <f ca="1">'3.Network design parameters'!Q57</f>
        <v>1</v>
      </c>
      <c r="R25" s="286">
        <f ca="1">'3.Network design parameters'!R57</f>
        <v>1</v>
      </c>
      <c r="S25" s="286">
        <f ca="1">'3.Network design parameters'!S57</f>
        <v>0</v>
      </c>
      <c r="T25" s="286">
        <f ca="1">'3.Network design parameters'!T57</f>
        <v>0</v>
      </c>
      <c r="U25" s="286">
        <f ca="1">'3.Network design parameters'!U57</f>
        <v>0</v>
      </c>
      <c r="V25" s="286">
        <f ca="1">'3.Network design parameters'!V57</f>
        <v>0</v>
      </c>
      <c r="W25" s="286">
        <f ca="1">'3.Network design parameters'!W57</f>
        <v>0</v>
      </c>
      <c r="X25" s="286">
        <f ca="1">'3.Network design parameters'!X57</f>
        <v>0</v>
      </c>
      <c r="Y25" s="286">
        <f ca="1">'3.Network design parameters'!Y57</f>
        <v>0</v>
      </c>
      <c r="Z25" s="286">
        <f ca="1">'3.Network design parameters'!Z57</f>
        <v>0</v>
      </c>
      <c r="AA25" s="286">
        <f ca="1">'3.Network design parameters'!AA57</f>
        <v>0</v>
      </c>
      <c r="AB25" s="286">
        <f ca="1">'3.Network design parameters'!AB57</f>
        <v>0</v>
      </c>
      <c r="AC25" s="286">
        <f ca="1">'3.Network design parameters'!AC57</f>
        <v>0</v>
      </c>
      <c r="AD25" s="286">
        <f ca="1">'3.Network design parameters'!AD57</f>
        <v>0</v>
      </c>
      <c r="AE25" s="286">
        <f ca="1">'3.Network design parameters'!AE57</f>
        <v>0</v>
      </c>
      <c r="AF25" s="286">
        <f ca="1">'3.Network design parameters'!AF57</f>
        <v>0</v>
      </c>
      <c r="AG25" s="286">
        <f ca="1">'3.Network design parameters'!AG57</f>
        <v>0</v>
      </c>
      <c r="AH25" s="286">
        <f ca="1">'3.Network design parameters'!AH57</f>
        <v>1</v>
      </c>
      <c r="AI25" s="286">
        <f ca="1">'3.Network design parameters'!AI57</f>
        <v>1</v>
      </c>
      <c r="AJ25" s="286">
        <f ca="1">'3.Network design parameters'!AJ57</f>
        <v>0</v>
      </c>
      <c r="AK25" s="286">
        <f ca="1">'3.Network design parameters'!E77</f>
        <v>1</v>
      </c>
      <c r="AL25" s="286">
        <f ca="1">'3.Network design parameters'!F77</f>
        <v>1</v>
      </c>
      <c r="AM25" s="286">
        <f ca="1">'3.Network design parameters'!G77</f>
        <v>1</v>
      </c>
      <c r="AN25" s="286">
        <f ca="1">'3.Network design parameters'!H77</f>
        <v>1</v>
      </c>
      <c r="AO25" s="286">
        <f ca="1">'3.Network design parameters'!I77</f>
        <v>0</v>
      </c>
      <c r="AP25" s="286">
        <f ca="1">'3.Network design parameters'!J77</f>
        <v>0</v>
      </c>
    </row>
    <row r="26" spans="2:42">
      <c r="C26" s="114" t="str">
        <f ca="1">'C. Masterfiles'!C98</f>
        <v>S13</v>
      </c>
      <c r="D26" s="114" t="str">
        <f ca="1">'C. Masterfiles'!D98</f>
        <v>Селищен нает капацитет на едро (Wholesale local leased capacity)</v>
      </c>
      <c r="E26" s="286">
        <f ca="1">'3.Network design parameters'!E58</f>
        <v>1</v>
      </c>
      <c r="F26" s="286">
        <f ca="1">'3.Network design parameters'!F58</f>
        <v>1</v>
      </c>
      <c r="G26" s="286">
        <f ca="1">'3.Network design parameters'!G58</f>
        <v>1</v>
      </c>
      <c r="H26" s="286">
        <f ca="1">'3.Network design parameters'!H58</f>
        <v>1</v>
      </c>
      <c r="I26" s="286">
        <f ca="1">'3.Network design parameters'!I58</f>
        <v>1</v>
      </c>
      <c r="J26" s="286">
        <f ca="1">'3.Network design parameters'!J58</f>
        <v>1</v>
      </c>
      <c r="K26" s="286">
        <f ca="1">'3.Network design parameters'!K58</f>
        <v>1</v>
      </c>
      <c r="L26" s="286">
        <f ca="1">'3.Network design parameters'!L58</f>
        <v>1</v>
      </c>
      <c r="M26" s="286">
        <f ca="1">'3.Network design parameters'!M58</f>
        <v>1</v>
      </c>
      <c r="N26" s="286">
        <f ca="1">'3.Network design parameters'!N58</f>
        <v>1</v>
      </c>
      <c r="O26" s="286">
        <f ca="1">'3.Network design parameters'!O58</f>
        <v>1.5</v>
      </c>
      <c r="P26" s="286">
        <f ca="1">'3.Network design parameters'!P58</f>
        <v>2</v>
      </c>
      <c r="Q26" s="286">
        <f ca="1">'3.Network design parameters'!Q58</f>
        <v>1</v>
      </c>
      <c r="R26" s="286">
        <f ca="1">'3.Network design parameters'!R58</f>
        <v>1.5</v>
      </c>
      <c r="S26" s="286">
        <f ca="1">'3.Network design parameters'!S58</f>
        <v>0</v>
      </c>
      <c r="T26" s="286">
        <f ca="1">'3.Network design parameters'!T58</f>
        <v>0</v>
      </c>
      <c r="U26" s="286">
        <f ca="1">'3.Network design parameters'!U58</f>
        <v>0</v>
      </c>
      <c r="V26" s="286">
        <f ca="1">'3.Network design parameters'!V58</f>
        <v>0</v>
      </c>
      <c r="W26" s="286">
        <f ca="1">'3.Network design parameters'!W58</f>
        <v>1</v>
      </c>
      <c r="X26" s="286">
        <f ca="1">'3.Network design parameters'!X58</f>
        <v>1</v>
      </c>
      <c r="Y26" s="286">
        <f ca="1">'3.Network design parameters'!Y58</f>
        <v>1</v>
      </c>
      <c r="Z26" s="286">
        <f ca="1">'3.Network design parameters'!Z58</f>
        <v>1</v>
      </c>
      <c r="AA26" s="286">
        <f ca="1">'3.Network design parameters'!AA58</f>
        <v>0</v>
      </c>
      <c r="AB26" s="286">
        <f ca="1">'3.Network design parameters'!AB58</f>
        <v>0</v>
      </c>
      <c r="AC26" s="286">
        <f ca="1">'3.Network design parameters'!AC58</f>
        <v>0</v>
      </c>
      <c r="AD26" s="286">
        <f ca="1">'3.Network design parameters'!AD58</f>
        <v>0</v>
      </c>
      <c r="AE26" s="286">
        <f ca="1">'3.Network design parameters'!AE58</f>
        <v>0</v>
      </c>
      <c r="AF26" s="286">
        <f ca="1">'3.Network design parameters'!AF58</f>
        <v>0</v>
      </c>
      <c r="AG26" s="286">
        <f ca="1">'3.Network design parameters'!AG58</f>
        <v>0</v>
      </c>
      <c r="AH26" s="286">
        <f ca="1">'3.Network design parameters'!AH58</f>
        <v>1</v>
      </c>
      <c r="AI26" s="286">
        <f ca="1">'3.Network design parameters'!AI58</f>
        <v>1</v>
      </c>
      <c r="AJ26" s="286">
        <f ca="1">'3.Network design parameters'!AJ58</f>
        <v>0</v>
      </c>
      <c r="AK26" s="286">
        <f ca="1">'3.Network design parameters'!E78</f>
        <v>1</v>
      </c>
      <c r="AL26" s="286">
        <f ca="1">'3.Network design parameters'!F78</f>
        <v>1</v>
      </c>
      <c r="AM26" s="286">
        <f ca="1">'3.Network design parameters'!G78</f>
        <v>1</v>
      </c>
      <c r="AN26" s="286">
        <f ca="1">'3.Network design parameters'!H78</f>
        <v>0.5</v>
      </c>
      <c r="AO26" s="286">
        <f ca="1">'3.Network design parameters'!I78</f>
        <v>1</v>
      </c>
      <c r="AP26" s="286">
        <f ca="1">'3.Network design parameters'!J78</f>
        <v>0</v>
      </c>
    </row>
    <row r="27" spans="2:42">
      <c r="C27" s="114" t="str">
        <f ca="1">'C. Masterfiles'!C99</f>
        <v>S14</v>
      </c>
      <c r="D27" s="114" t="str">
        <f ca="1">'C. Masterfiles'!D99</f>
        <v>Национален нает капацитет на  едро (Wholesale long distance leased capacity)</v>
      </c>
      <c r="E27" s="286">
        <f ca="1">'3.Network design parameters'!E59</f>
        <v>1</v>
      </c>
      <c r="F27" s="286">
        <f ca="1">'3.Network design parameters'!F59</f>
        <v>1</v>
      </c>
      <c r="G27" s="286">
        <f ca="1">'3.Network design parameters'!G59</f>
        <v>1</v>
      </c>
      <c r="H27" s="286">
        <f ca="1">'3.Network design parameters'!H59</f>
        <v>1</v>
      </c>
      <c r="I27" s="286">
        <f ca="1">'3.Network design parameters'!I59</f>
        <v>1</v>
      </c>
      <c r="J27" s="286">
        <f ca="1">'3.Network design parameters'!J59</f>
        <v>1</v>
      </c>
      <c r="K27" s="286">
        <f ca="1">'3.Network design parameters'!K59</f>
        <v>1</v>
      </c>
      <c r="L27" s="286">
        <f ca="1">'3.Network design parameters'!L59</f>
        <v>1</v>
      </c>
      <c r="M27" s="286">
        <f ca="1">'3.Network design parameters'!M59</f>
        <v>1</v>
      </c>
      <c r="N27" s="286">
        <f ca="1">'3.Network design parameters'!N59</f>
        <v>1</v>
      </c>
      <c r="O27" s="286">
        <f ca="1">'3.Network design parameters'!O59</f>
        <v>1.5</v>
      </c>
      <c r="P27" s="286">
        <f ca="1">'3.Network design parameters'!P59</f>
        <v>2</v>
      </c>
      <c r="Q27" s="286">
        <f ca="1">'3.Network design parameters'!Q59</f>
        <v>1</v>
      </c>
      <c r="R27" s="286">
        <f ca="1">'3.Network design parameters'!R59</f>
        <v>1.5</v>
      </c>
      <c r="S27" s="286">
        <f ca="1">'3.Network design parameters'!S59</f>
        <v>0</v>
      </c>
      <c r="T27" s="286">
        <f ca="1">'3.Network design parameters'!T59</f>
        <v>0</v>
      </c>
      <c r="U27" s="286">
        <f ca="1">'3.Network design parameters'!U59</f>
        <v>0</v>
      </c>
      <c r="V27" s="286">
        <f ca="1">'3.Network design parameters'!V59</f>
        <v>0</v>
      </c>
      <c r="W27" s="286">
        <f ca="1">'3.Network design parameters'!W59</f>
        <v>1</v>
      </c>
      <c r="X27" s="286">
        <f ca="1">'3.Network design parameters'!X59</f>
        <v>1</v>
      </c>
      <c r="Y27" s="286">
        <f ca="1">'3.Network design parameters'!Y59</f>
        <v>1</v>
      </c>
      <c r="Z27" s="286">
        <f ca="1">'3.Network design parameters'!Z59</f>
        <v>1</v>
      </c>
      <c r="AA27" s="286">
        <f ca="1">'3.Network design parameters'!AA59</f>
        <v>0</v>
      </c>
      <c r="AB27" s="286">
        <f ca="1">'3.Network design parameters'!AB59</f>
        <v>0</v>
      </c>
      <c r="AC27" s="286">
        <f ca="1">'3.Network design parameters'!AC59</f>
        <v>0</v>
      </c>
      <c r="AD27" s="286">
        <f ca="1">'3.Network design parameters'!AD59</f>
        <v>0</v>
      </c>
      <c r="AE27" s="286">
        <f ca="1">'3.Network design parameters'!AE59</f>
        <v>0</v>
      </c>
      <c r="AF27" s="286">
        <f ca="1">'3.Network design parameters'!AF59</f>
        <v>0</v>
      </c>
      <c r="AG27" s="286">
        <f ca="1">'3.Network design parameters'!AG59</f>
        <v>0</v>
      </c>
      <c r="AH27" s="286">
        <f ca="1">'3.Network design parameters'!AH59</f>
        <v>1</v>
      </c>
      <c r="AI27" s="286">
        <f ca="1">'3.Network design parameters'!AI59</f>
        <v>1</v>
      </c>
      <c r="AJ27" s="286">
        <f ca="1">'3.Network design parameters'!AJ59</f>
        <v>0</v>
      </c>
      <c r="AK27" s="286">
        <f ca="1">'3.Network design parameters'!E79</f>
        <v>1</v>
      </c>
      <c r="AL27" s="286">
        <f ca="1">'3.Network design parameters'!F79</f>
        <v>1</v>
      </c>
      <c r="AM27" s="286">
        <f ca="1">'3.Network design parameters'!G79</f>
        <v>1</v>
      </c>
      <c r="AN27" s="286">
        <f ca="1">'3.Network design parameters'!H79</f>
        <v>0.5</v>
      </c>
      <c r="AO27" s="286">
        <f ca="1">'3.Network design parameters'!I79</f>
        <v>1</v>
      </c>
      <c r="AP27" s="286">
        <f ca="1">'3.Network design parameters'!J79</f>
        <v>0</v>
      </c>
    </row>
    <row r="28" spans="2:42">
      <c r="C28" s="114" t="str">
        <f ca="1">'C. Masterfiles'!C100</f>
        <v>S15</v>
      </c>
      <c r="D28" s="114" t="str">
        <f ca="1">'C. Masterfiles'!D100</f>
        <v>Международен нает капацитет на  едро (Wholesale International leased capacity)</v>
      </c>
      <c r="E28" s="286">
        <f ca="1">'3.Network design parameters'!E60</f>
        <v>1</v>
      </c>
      <c r="F28" s="286">
        <f ca="1">'3.Network design parameters'!F60</f>
        <v>1</v>
      </c>
      <c r="G28" s="286">
        <f ca="1">'3.Network design parameters'!G60</f>
        <v>1</v>
      </c>
      <c r="H28" s="286">
        <f ca="1">'3.Network design parameters'!H60</f>
        <v>1</v>
      </c>
      <c r="I28" s="286">
        <f ca="1">'3.Network design parameters'!I60</f>
        <v>1</v>
      </c>
      <c r="J28" s="286">
        <f ca="1">'3.Network design parameters'!J60</f>
        <v>1</v>
      </c>
      <c r="K28" s="286">
        <f ca="1">'3.Network design parameters'!K60</f>
        <v>1</v>
      </c>
      <c r="L28" s="286">
        <f ca="1">'3.Network design parameters'!L60</f>
        <v>1</v>
      </c>
      <c r="M28" s="286">
        <f ca="1">'3.Network design parameters'!M60</f>
        <v>1</v>
      </c>
      <c r="N28" s="286">
        <f ca="1">'3.Network design parameters'!N60</f>
        <v>1</v>
      </c>
      <c r="O28" s="286">
        <f ca="1">'3.Network design parameters'!O60</f>
        <v>1</v>
      </c>
      <c r="P28" s="286">
        <f ca="1">'3.Network design parameters'!P60</f>
        <v>1</v>
      </c>
      <c r="Q28" s="286">
        <f ca="1">'3.Network design parameters'!Q60</f>
        <v>1</v>
      </c>
      <c r="R28" s="286">
        <f ca="1">'3.Network design parameters'!R60</f>
        <v>1</v>
      </c>
      <c r="S28" s="286">
        <f ca="1">'3.Network design parameters'!S60</f>
        <v>0</v>
      </c>
      <c r="T28" s="286">
        <f ca="1">'3.Network design parameters'!T60</f>
        <v>0</v>
      </c>
      <c r="U28" s="286">
        <f ca="1">'3.Network design parameters'!U60</f>
        <v>0</v>
      </c>
      <c r="V28" s="286">
        <f ca="1">'3.Network design parameters'!V60</f>
        <v>0</v>
      </c>
      <c r="W28" s="286">
        <f ca="1">'3.Network design parameters'!W60</f>
        <v>0</v>
      </c>
      <c r="X28" s="286">
        <f ca="1">'3.Network design parameters'!X60</f>
        <v>0</v>
      </c>
      <c r="Y28" s="286">
        <f ca="1">'3.Network design parameters'!Y60</f>
        <v>0</v>
      </c>
      <c r="Z28" s="286">
        <f ca="1">'3.Network design parameters'!Z60</f>
        <v>0</v>
      </c>
      <c r="AA28" s="286">
        <f ca="1">'3.Network design parameters'!AA60</f>
        <v>1</v>
      </c>
      <c r="AB28" s="286">
        <f ca="1">'3.Network design parameters'!AB60</f>
        <v>1</v>
      </c>
      <c r="AC28" s="286">
        <f ca="1">'3.Network design parameters'!AC60</f>
        <v>1</v>
      </c>
      <c r="AD28" s="286">
        <f ca="1">'3.Network design parameters'!AD60</f>
        <v>1</v>
      </c>
      <c r="AE28" s="286">
        <f ca="1">'3.Network design parameters'!AE60</f>
        <v>0</v>
      </c>
      <c r="AF28" s="286">
        <f ca="1">'3.Network design parameters'!AF60</f>
        <v>0</v>
      </c>
      <c r="AG28" s="286">
        <f ca="1">'3.Network design parameters'!AG60</f>
        <v>0</v>
      </c>
      <c r="AH28" s="286">
        <f ca="1">'3.Network design parameters'!AH60</f>
        <v>1</v>
      </c>
      <c r="AI28" s="286">
        <f ca="1">'3.Network design parameters'!AI60</f>
        <v>1</v>
      </c>
      <c r="AJ28" s="286">
        <f ca="1">'3.Network design parameters'!AJ60</f>
        <v>0</v>
      </c>
      <c r="AK28" s="286">
        <f ca="1">'3.Network design parameters'!E80</f>
        <v>1</v>
      </c>
      <c r="AL28" s="286">
        <f ca="1">'3.Network design parameters'!F80</f>
        <v>1</v>
      </c>
      <c r="AM28" s="286">
        <f ca="1">'3.Network design parameters'!G80</f>
        <v>1</v>
      </c>
      <c r="AN28" s="286">
        <f ca="1">'3.Network design parameters'!H80</f>
        <v>1</v>
      </c>
      <c r="AO28" s="286">
        <f ca="1">'3.Network design parameters'!I80</f>
        <v>0</v>
      </c>
      <c r="AP28" s="286">
        <f ca="1">'3.Network design parameters'!J80</f>
        <v>1</v>
      </c>
    </row>
    <row r="31" spans="2:42" ht="15.75">
      <c r="B31" s="101">
        <f>B11+0.01</f>
        <v>8.02</v>
      </c>
      <c r="C31" s="76" t="s">
        <v>569</v>
      </c>
    </row>
    <row r="33" spans="3:44">
      <c r="C33" s="182">
        <f ca="1">'C. Masterfiles'!$D$106</f>
        <v>2015</v>
      </c>
      <c r="AR33" s="182">
        <f ca="1">'C. Masterfiles'!$D$106</f>
        <v>2015</v>
      </c>
    </row>
    <row r="34" spans="3:44" ht="38.25">
      <c r="C34" s="84" t="s">
        <v>21</v>
      </c>
      <c r="D34" s="84" t="s">
        <v>45</v>
      </c>
      <c r="E34" s="189" t="str">
        <f ca="1">'C. Masterfiles'!$E$13</f>
        <v>MSAN-CMN</v>
      </c>
      <c r="F34" s="189" t="str">
        <f ca="1">'C. Masterfiles'!$E$14</f>
        <v>MSAN-1GE</v>
      </c>
      <c r="G34" s="189" t="str">
        <f ca="1">'C. Masterfiles'!$E$15</f>
        <v>AGGR-CMN</v>
      </c>
      <c r="H34" s="189" t="str">
        <f ca="1">'C. Masterfiles'!$E$16</f>
        <v>AGGR-1GE-MSAN</v>
      </c>
      <c r="I34" s="189" t="str">
        <f ca="1">'C. Masterfiles'!$E$17</f>
        <v>AGGR-2,5GE-AGGR</v>
      </c>
      <c r="J34" s="189" t="str">
        <f ca="1">'C. Masterfiles'!$E$18</f>
        <v>AGGR-PROC</v>
      </c>
      <c r="K34" s="189" t="str">
        <f ca="1">'C. Masterfiles'!$E$19</f>
        <v>EDGE-CMN</v>
      </c>
      <c r="L34" s="189" t="str">
        <f ca="1">'C. Masterfiles'!$E$20</f>
        <v>EDGE-2,5GE-AGGR</v>
      </c>
      <c r="M34" s="189" t="str">
        <f ca="1">'C. Masterfiles'!$E$21</f>
        <v>EDGE-2,5GE-EDGE</v>
      </c>
      <c r="N34" s="189" t="str">
        <f ca="1">'C. Masterfiles'!$E$22</f>
        <v>EDGE-PROC</v>
      </c>
      <c r="O34" s="189" t="str">
        <f ca="1">'C. Masterfiles'!$E$23</f>
        <v>CORE-CMN</v>
      </c>
      <c r="P34" s="189" t="str">
        <f ca="1">'C. Masterfiles'!$E$24</f>
        <v>CORE-2,5GE-EDGE</v>
      </c>
      <c r="Q34" s="189" t="str">
        <f ca="1">'C. Masterfiles'!$E$25</f>
        <v>CORE-2,5GE-CORE</v>
      </c>
      <c r="R34" s="189" t="str">
        <f ca="1">'C. Masterfiles'!$E$26</f>
        <v>CORE-PROC</v>
      </c>
      <c r="S34" s="189" t="str">
        <f ca="1">'C. Masterfiles'!$E$27</f>
        <v>SX-CMN</v>
      </c>
      <c r="T34" s="189" t="str">
        <f ca="1">'C. Masterfiles'!$E$28</f>
        <v>SX-SBC</v>
      </c>
      <c r="U34" s="189" t="str">
        <f ca="1">'C. Masterfiles'!$E$29</f>
        <v>SX-VOICE</v>
      </c>
      <c r="V34" s="189" t="str">
        <f ca="1">'C. Masterfiles'!$E$30</f>
        <v>SX-RTU</v>
      </c>
      <c r="W34" s="189" t="str">
        <f ca="1">'C. Masterfiles'!$E$31</f>
        <v>ICGW-CMN</v>
      </c>
      <c r="X34" s="189" t="str">
        <f ca="1">'C. Masterfiles'!$E$32</f>
        <v>ICGW-CONTROL</v>
      </c>
      <c r="Y34" s="189" t="str">
        <f ca="1">'C. Masterfiles'!$E$33</f>
        <v>ICGW-1GE-CORE</v>
      </c>
      <c r="Z34" s="189" t="str">
        <f ca="1">'C. Masterfiles'!$E$34</f>
        <v>ICGW-TDM-OLO</v>
      </c>
      <c r="AA34" s="189" t="str">
        <f ca="1">'C. Masterfiles'!$E$35</f>
        <v>INTGW-CMN</v>
      </c>
      <c r="AB34" s="189" t="str">
        <f ca="1">'C. Masterfiles'!$E$36</f>
        <v>INTGW-CONTROL</v>
      </c>
      <c r="AC34" s="189" t="str">
        <f ca="1">'C. Masterfiles'!$E$37</f>
        <v>INTGW-1GE-CORE</v>
      </c>
      <c r="AD34" s="189" t="str">
        <f ca="1">'C. Masterfiles'!$E$38</f>
        <v>INTGW-TDM-INT</v>
      </c>
      <c r="AE34" s="189" t="str">
        <f ca="1">'C. Masterfiles'!$E$39</f>
        <v>SGW-CMN</v>
      </c>
      <c r="AF34" s="189" t="str">
        <f ca="1">'C. Masterfiles'!$E$40</f>
        <v>SGW-CONTROL</v>
      </c>
      <c r="AG34" s="189" t="str">
        <f ca="1">'C. Masterfiles'!$E$41</f>
        <v>SGW-SIGTRAN</v>
      </c>
      <c r="AH34" s="189" t="str">
        <f ca="1">'C. Masterfiles'!$E$42</f>
        <v>NMS</v>
      </c>
      <c r="AI34" s="189" t="str">
        <f ca="1">'C. Masterfiles'!$E$43</f>
        <v>OSS</v>
      </c>
      <c r="AJ34" s="189" t="str">
        <f ca="1">'C. Masterfiles'!$E$44</f>
        <v>IBIL</v>
      </c>
      <c r="AK34" s="189" t="str">
        <f ca="1">'C. Masterfiles'!$D$51</f>
        <v>MSAN ring</v>
      </c>
      <c r="AL34" s="189" t="str">
        <f ca="1">'C. Masterfiles'!$D$52</f>
        <v>AGGR ring</v>
      </c>
      <c r="AM34" s="189" t="str">
        <f ca="1">'C. Masterfiles'!$D$53</f>
        <v>EDGE ring</v>
      </c>
      <c r="AN34" s="189" t="str">
        <f ca="1">'C. Masterfiles'!$D$54</f>
        <v>CORE ring</v>
      </c>
      <c r="AO34" s="189" t="str">
        <f ca="1">'C. Masterfiles'!$D$55</f>
        <v>CORE-ICGW</v>
      </c>
      <c r="AP34" s="189" t="str">
        <f ca="1">'C. Masterfiles'!$D$56</f>
        <v>CORE-INTGW</v>
      </c>
      <c r="AR34" s="189" t="s">
        <v>138</v>
      </c>
    </row>
    <row r="35" spans="3:44">
      <c r="C35" s="114" t="str">
        <f ca="1">'C. Masterfiles'!C86</f>
        <v>S01</v>
      </c>
      <c r="D35" s="114" t="str">
        <f ca="1">'C. Masterfiles'!D86</f>
        <v>Повиквания в мрежата (On Net calls)</v>
      </c>
      <c r="E35" s="287">
        <f t="shared" ref="E35:AP35" ca="1" si="0">IF(SUMPRODUCT(E$14:E$28,$AR$35:$AR$49)=0,0,E14*$AR35/SUMPRODUCT(E$14:E$28,$AR$35:$AR$49))</f>
        <v>8.5861970963710642E-3</v>
      </c>
      <c r="F35" s="287">
        <f t="shared" ca="1" si="0"/>
        <v>8.5861970963710642E-3</v>
      </c>
      <c r="G35" s="287">
        <f t="shared" ca="1" si="0"/>
        <v>8.7920191855553279E-3</v>
      </c>
      <c r="H35" s="287">
        <f t="shared" ca="1" si="0"/>
        <v>8.7920191855553279E-3</v>
      </c>
      <c r="I35" s="287">
        <f t="shared" ca="1" si="0"/>
        <v>8.7920191855553279E-3</v>
      </c>
      <c r="J35" s="287">
        <f t="shared" ca="1" si="0"/>
        <v>8.7920191855553279E-3</v>
      </c>
      <c r="K35" s="287">
        <f t="shared" ca="1" si="0"/>
        <v>9.4732788977198567E-3</v>
      </c>
      <c r="L35" s="287">
        <f t="shared" ca="1" si="0"/>
        <v>9.4732788977198567E-3</v>
      </c>
      <c r="M35" s="287">
        <f t="shared" ca="1" si="0"/>
        <v>9.4732788977198567E-3</v>
      </c>
      <c r="N35" s="287">
        <f t="shared" ca="1" si="0"/>
        <v>9.4732788977198567E-3</v>
      </c>
      <c r="O35" s="287">
        <f t="shared" ca="1" si="0"/>
        <v>9.5523845431023796E-3</v>
      </c>
      <c r="P35" s="287">
        <f t="shared" ca="1" si="0"/>
        <v>0.13283869865610018</v>
      </c>
      <c r="Q35" s="287">
        <f t="shared" ca="1" si="0"/>
        <v>0.13597509609813979</v>
      </c>
      <c r="R35" s="287">
        <f t="shared" ca="1" si="0"/>
        <v>9.5523845431023796E-3</v>
      </c>
      <c r="S35" s="287">
        <f t="shared" ca="1" si="0"/>
        <v>0.47305611291618371</v>
      </c>
      <c r="T35" s="287">
        <f t="shared" ca="1" si="0"/>
        <v>0.47305611291618371</v>
      </c>
      <c r="U35" s="287">
        <f t="shared" ca="1" si="0"/>
        <v>0.47305611291618371</v>
      </c>
      <c r="V35" s="287">
        <f t="shared" ca="1" si="0"/>
        <v>0.47305611291618371</v>
      </c>
      <c r="W35" s="287">
        <f t="shared" ca="1" si="0"/>
        <v>0</v>
      </c>
      <c r="X35" s="287">
        <f t="shared" ca="1" si="0"/>
        <v>0</v>
      </c>
      <c r="Y35" s="287">
        <f t="shared" ca="1" si="0"/>
        <v>0</v>
      </c>
      <c r="Z35" s="287">
        <f t="shared" ca="1" si="0"/>
        <v>0</v>
      </c>
      <c r="AA35" s="287">
        <f t="shared" ca="1" si="0"/>
        <v>0</v>
      </c>
      <c r="AB35" s="287">
        <f t="shared" ca="1" si="0"/>
        <v>0</v>
      </c>
      <c r="AC35" s="287">
        <f t="shared" ca="1" si="0"/>
        <v>0</v>
      </c>
      <c r="AD35" s="287">
        <f t="shared" ca="1" si="0"/>
        <v>0</v>
      </c>
      <c r="AE35" s="287">
        <f t="shared" ca="1" si="0"/>
        <v>0</v>
      </c>
      <c r="AF35" s="287">
        <f t="shared" ca="1" si="0"/>
        <v>0</v>
      </c>
      <c r="AG35" s="287">
        <f t="shared" ca="1" si="0"/>
        <v>0</v>
      </c>
      <c r="AH35" s="287">
        <f t="shared" ca="1" si="0"/>
        <v>4.6366680277401809E-3</v>
      </c>
      <c r="AI35" s="287">
        <f t="shared" ca="1" si="0"/>
        <v>4.6366680277401809E-3</v>
      </c>
      <c r="AJ35" s="287">
        <f t="shared" ca="1" si="0"/>
        <v>0.47305611291618371</v>
      </c>
      <c r="AK35" s="287">
        <f t="shared" ca="1" si="0"/>
        <v>8.5861970963710642E-3</v>
      </c>
      <c r="AL35" s="287">
        <f t="shared" ca="1" si="0"/>
        <v>8.7920191855553279E-3</v>
      </c>
      <c r="AM35" s="287">
        <f t="shared" ca="1" si="0"/>
        <v>9.4732788977198567E-3</v>
      </c>
      <c r="AN35" s="287">
        <f t="shared" ca="1" si="0"/>
        <v>4.8376345844929735E-3</v>
      </c>
      <c r="AO35" s="287">
        <f t="shared" ca="1" si="0"/>
        <v>0</v>
      </c>
      <c r="AP35" s="287">
        <f t="shared" ca="1" si="0"/>
        <v>0</v>
      </c>
      <c r="AR35" s="286">
        <f ca="1">IF('6.Network design'!F59="Unknown",0,'6.Network design'!F59)</f>
        <v>350.72679501144029</v>
      </c>
    </row>
    <row r="36" spans="3:44">
      <c r="C36" s="114" t="str">
        <f ca="1">'C. Masterfiles'!C87</f>
        <v>S02</v>
      </c>
      <c r="D36" s="114" t="str">
        <f ca="1">'C. Masterfiles'!D87</f>
        <v>Изходящи повиквания към ОП (Originating calls to OLO)</v>
      </c>
      <c r="E36" s="287">
        <f t="shared" ref="E36:AP36" ca="1" si="1">IF(SUMPRODUCT(E$14:E$28,$AR$35:$AR$49)=0,0,E15*$AR36/SUMPRODUCT(E$14:E$28,$AR$35:$AR$49))</f>
        <v>1.7815274478520113E-3</v>
      </c>
      <c r="F36" s="287">
        <f t="shared" ca="1" si="1"/>
        <v>1.7815274478520113E-3</v>
      </c>
      <c r="G36" s="287">
        <f t="shared" ca="1" si="1"/>
        <v>1.8242329316815152E-3</v>
      </c>
      <c r="H36" s="287">
        <f t="shared" ca="1" si="1"/>
        <v>1.8242329316815152E-3</v>
      </c>
      <c r="I36" s="287">
        <f t="shared" ca="1" si="1"/>
        <v>1.8242329316815152E-3</v>
      </c>
      <c r="J36" s="287">
        <f t="shared" ca="1" si="1"/>
        <v>1.8242329316815152E-3</v>
      </c>
      <c r="K36" s="287">
        <f t="shared" ca="1" si="1"/>
        <v>1.9655857171713602E-3</v>
      </c>
      <c r="L36" s="287">
        <f t="shared" ca="1" si="1"/>
        <v>1.9655857171713602E-3</v>
      </c>
      <c r="M36" s="287">
        <f t="shared" ca="1" si="1"/>
        <v>1.9655857171713602E-3</v>
      </c>
      <c r="N36" s="287">
        <f t="shared" ca="1" si="1"/>
        <v>1.9655857171713602E-3</v>
      </c>
      <c r="O36" s="287">
        <f t="shared" ca="1" si="1"/>
        <v>2.9729987091433176E-3</v>
      </c>
      <c r="P36" s="287">
        <f t="shared" ca="1" si="1"/>
        <v>2.7562352125926219E-2</v>
      </c>
      <c r="Q36" s="287">
        <f t="shared" ca="1" si="1"/>
        <v>2.8213114980266938E-2</v>
      </c>
      <c r="R36" s="287">
        <f t="shared" ca="1" si="1"/>
        <v>2.9729987091433176E-3</v>
      </c>
      <c r="S36" s="287">
        <f t="shared" ca="1" si="1"/>
        <v>0.19630633680434686</v>
      </c>
      <c r="T36" s="287">
        <f t="shared" ca="1" si="1"/>
        <v>0.19630633680434686</v>
      </c>
      <c r="U36" s="287">
        <f t="shared" ca="1" si="1"/>
        <v>0.19630633680434686</v>
      </c>
      <c r="V36" s="287">
        <f t="shared" ca="1" si="1"/>
        <v>0.19630633680434686</v>
      </c>
      <c r="W36" s="287">
        <f t="shared" ca="1" si="1"/>
        <v>0.28349463892480603</v>
      </c>
      <c r="X36" s="287">
        <f t="shared" ca="1" si="1"/>
        <v>0.28349463892480603</v>
      </c>
      <c r="Y36" s="287">
        <f t="shared" ca="1" si="1"/>
        <v>0.28349463892480603</v>
      </c>
      <c r="Z36" s="287">
        <f t="shared" ca="1" si="1"/>
        <v>0.28349463892480603</v>
      </c>
      <c r="AA36" s="287">
        <f t="shared" ca="1" si="1"/>
        <v>0</v>
      </c>
      <c r="AB36" s="287">
        <f t="shared" ca="1" si="1"/>
        <v>0</v>
      </c>
      <c r="AC36" s="287">
        <f t="shared" ca="1" si="1"/>
        <v>0</v>
      </c>
      <c r="AD36" s="287">
        <f t="shared" ca="1" si="1"/>
        <v>0</v>
      </c>
      <c r="AE36" s="287">
        <f t="shared" ca="1" si="1"/>
        <v>0.37253745914149339</v>
      </c>
      <c r="AF36" s="287">
        <f t="shared" ca="1" si="1"/>
        <v>0.37253745914149339</v>
      </c>
      <c r="AG36" s="287">
        <f t="shared" ca="1" si="1"/>
        <v>0.37253745914149339</v>
      </c>
      <c r="AH36" s="287">
        <f t="shared" ca="1" si="1"/>
        <v>1.9241001028239149E-3</v>
      </c>
      <c r="AI36" s="287">
        <f t="shared" ca="1" si="1"/>
        <v>1.9241001028239149E-3</v>
      </c>
      <c r="AJ36" s="287">
        <f t="shared" ca="1" si="1"/>
        <v>0.19630633680434686</v>
      </c>
      <c r="AK36" s="287">
        <f t="shared" ca="1" si="1"/>
        <v>1.7815274478520113E-3</v>
      </c>
      <c r="AL36" s="287">
        <f t="shared" ca="1" si="1"/>
        <v>1.8242329316815152E-3</v>
      </c>
      <c r="AM36" s="287">
        <f t="shared" ca="1" si="1"/>
        <v>1.9655857171713602E-3</v>
      </c>
      <c r="AN36" s="287">
        <f t="shared" ca="1" si="1"/>
        <v>1.0037480735906852E-3</v>
      </c>
      <c r="AO36" s="287">
        <f t="shared" ca="1" si="1"/>
        <v>0.28349463892480603</v>
      </c>
      <c r="AP36" s="287">
        <f t="shared" ca="1" si="1"/>
        <v>0</v>
      </c>
      <c r="AR36" s="286">
        <f ca="1">IF('6.Network design'!F60="Unknown",0,'6.Network design'!F60)</f>
        <v>145.54276008272146</v>
      </c>
    </row>
    <row r="37" spans="3:44">
      <c r="C37" s="114" t="str">
        <f ca="1">'C. Masterfiles'!C88</f>
        <v>S03</v>
      </c>
      <c r="D37" s="114" t="str">
        <f ca="1">'C. Masterfiles'!D88</f>
        <v>Входящи повиквания от ОП (Terminating calls from OLO)</v>
      </c>
      <c r="E37" s="287">
        <f t="shared" ref="E37:AP37" ca="1" si="2">IF(SUMPRODUCT(E$14:E$28,$AR$35:$AR$49)=0,0,E16*$AR37/SUMPRODUCT(E$14:E$28,$AR$35:$AR$49))</f>
        <v>1.7363628201146144E-3</v>
      </c>
      <c r="F37" s="287">
        <f t="shared" ca="1" si="2"/>
        <v>1.7363628201146144E-3</v>
      </c>
      <c r="G37" s="287">
        <f t="shared" ca="1" si="2"/>
        <v>1.7779856502461186E-3</v>
      </c>
      <c r="H37" s="287">
        <f t="shared" ca="1" si="2"/>
        <v>1.7779856502461186E-3</v>
      </c>
      <c r="I37" s="287">
        <f t="shared" ca="1" si="2"/>
        <v>1.7779856502461186E-3</v>
      </c>
      <c r="J37" s="287">
        <f t="shared" ca="1" si="2"/>
        <v>1.7779856502461186E-3</v>
      </c>
      <c r="K37" s="287">
        <f t="shared" ca="1" si="2"/>
        <v>1.9157549119771856E-3</v>
      </c>
      <c r="L37" s="287">
        <f t="shared" ca="1" si="2"/>
        <v>1.9157549119771856E-3</v>
      </c>
      <c r="M37" s="287">
        <f t="shared" ca="1" si="2"/>
        <v>1.9157549119771856E-3</v>
      </c>
      <c r="N37" s="287">
        <f t="shared" ca="1" si="2"/>
        <v>1.9157549119771856E-3</v>
      </c>
      <c r="O37" s="287">
        <f t="shared" ca="1" si="2"/>
        <v>2.8976283407978203E-3</v>
      </c>
      <c r="P37" s="287">
        <f t="shared" ca="1" si="2"/>
        <v>2.6863601525796303E-2</v>
      </c>
      <c r="Q37" s="287">
        <f t="shared" ca="1" si="2"/>
        <v>2.7497866479923888E-2</v>
      </c>
      <c r="R37" s="287">
        <f t="shared" ca="1" si="2"/>
        <v>2.8976283407978203E-3</v>
      </c>
      <c r="S37" s="287">
        <f t="shared" ca="1" si="2"/>
        <v>0.19132965085154258</v>
      </c>
      <c r="T37" s="287">
        <f t="shared" ca="1" si="2"/>
        <v>0.19132965085154258</v>
      </c>
      <c r="U37" s="287">
        <f t="shared" ca="1" si="2"/>
        <v>0.19132965085154258</v>
      </c>
      <c r="V37" s="287">
        <f t="shared" ca="1" si="2"/>
        <v>0.19132965085154258</v>
      </c>
      <c r="W37" s="287">
        <f t="shared" ca="1" si="2"/>
        <v>0.27630758724731191</v>
      </c>
      <c r="X37" s="287">
        <f t="shared" ca="1" si="2"/>
        <v>0.27630758724731191</v>
      </c>
      <c r="Y37" s="287">
        <f t="shared" ca="1" si="2"/>
        <v>0.27630758724731191</v>
      </c>
      <c r="Z37" s="287">
        <f t="shared" ca="1" si="2"/>
        <v>0.27630758724731191</v>
      </c>
      <c r="AA37" s="287">
        <f t="shared" ca="1" si="2"/>
        <v>0</v>
      </c>
      <c r="AB37" s="287">
        <f t="shared" ca="1" si="2"/>
        <v>0</v>
      </c>
      <c r="AC37" s="287">
        <f t="shared" ca="1" si="2"/>
        <v>0</v>
      </c>
      <c r="AD37" s="287">
        <f t="shared" ca="1" si="2"/>
        <v>0</v>
      </c>
      <c r="AE37" s="287">
        <f t="shared" ca="1" si="2"/>
        <v>0.36309302667953619</v>
      </c>
      <c r="AF37" s="287">
        <f t="shared" ca="1" si="2"/>
        <v>0.36309302667953619</v>
      </c>
      <c r="AG37" s="287">
        <f t="shared" ca="1" si="2"/>
        <v>0.36309302667953619</v>
      </c>
      <c r="AH37" s="287">
        <f t="shared" ca="1" si="2"/>
        <v>1.8753210256458978E-3</v>
      </c>
      <c r="AI37" s="287">
        <f t="shared" ca="1" si="2"/>
        <v>1.8753210256458978E-3</v>
      </c>
      <c r="AJ37" s="287">
        <f t="shared" ca="1" si="2"/>
        <v>0.19132965085154258</v>
      </c>
      <c r="AK37" s="287">
        <f t="shared" ca="1" si="2"/>
        <v>1.7363628201146144E-3</v>
      </c>
      <c r="AL37" s="287">
        <f t="shared" ca="1" si="2"/>
        <v>1.7779856502461186E-3</v>
      </c>
      <c r="AM37" s="287">
        <f t="shared" ca="1" si="2"/>
        <v>1.9157549119771856E-3</v>
      </c>
      <c r="AN37" s="287">
        <f t="shared" ca="1" si="2"/>
        <v>9.7830142210040844E-4</v>
      </c>
      <c r="AO37" s="287">
        <f t="shared" ca="1" si="2"/>
        <v>0.27630758724731191</v>
      </c>
      <c r="AP37" s="287">
        <f t="shared" ca="1" si="2"/>
        <v>0</v>
      </c>
      <c r="AR37" s="286">
        <f ca="1">IF('6.Network design'!F61="Unknown",0,'6.Network design'!F61)</f>
        <v>141.85301363119476</v>
      </c>
    </row>
    <row r="38" spans="3:44">
      <c r="C38" s="114" t="str">
        <f ca="1">'C. Masterfiles'!C89</f>
        <v>S04</v>
      </c>
      <c r="D38" s="114" t="str">
        <f ca="1">'C. Masterfiles'!D89</f>
        <v>Изходящи международни повиквания (Outgoing Calls to International)</v>
      </c>
      <c r="E38" s="287">
        <f t="shared" ref="E38:AP38" ca="1" si="3">IF(SUMPRODUCT(E$14:E$28,$AR$35:$AR$49)=0,0,E17*$AR38/SUMPRODUCT(E$14:E$28,$AR$35:$AR$49))</f>
        <v>4.2302012513490247E-4</v>
      </c>
      <c r="F38" s="287">
        <f t="shared" ca="1" si="3"/>
        <v>4.2302012513490247E-4</v>
      </c>
      <c r="G38" s="287">
        <f t="shared" ca="1" si="3"/>
        <v>4.3316045675611024E-4</v>
      </c>
      <c r="H38" s="287">
        <f t="shared" ca="1" si="3"/>
        <v>4.3316045675611024E-4</v>
      </c>
      <c r="I38" s="287">
        <f t="shared" ca="1" si="3"/>
        <v>4.3316045675611024E-4</v>
      </c>
      <c r="J38" s="287">
        <f t="shared" ca="1" si="3"/>
        <v>4.3316045675611024E-4</v>
      </c>
      <c r="K38" s="287">
        <f t="shared" ca="1" si="3"/>
        <v>4.6672439262371431E-4</v>
      </c>
      <c r="L38" s="287">
        <f t="shared" ca="1" si="3"/>
        <v>4.6672439262371431E-4</v>
      </c>
      <c r="M38" s="287">
        <f t="shared" ca="1" si="3"/>
        <v>4.6672439262371431E-4</v>
      </c>
      <c r="N38" s="287">
        <f t="shared" ca="1" si="3"/>
        <v>4.6672439262371431E-4</v>
      </c>
      <c r="O38" s="287">
        <f t="shared" ca="1" si="3"/>
        <v>7.0593259030841461E-4</v>
      </c>
      <c r="P38" s="287">
        <f t="shared" ca="1" si="3"/>
        <v>6.5446253210296223E-3</v>
      </c>
      <c r="Q38" s="287">
        <f t="shared" ca="1" si="3"/>
        <v>6.6991476576954258E-3</v>
      </c>
      <c r="R38" s="287">
        <f t="shared" ca="1" si="3"/>
        <v>7.0593259030841461E-4</v>
      </c>
      <c r="S38" s="287">
        <f t="shared" ca="1" si="3"/>
        <v>4.6612546587408654E-2</v>
      </c>
      <c r="T38" s="287">
        <f t="shared" ca="1" si="3"/>
        <v>4.6612546587408654E-2</v>
      </c>
      <c r="U38" s="287">
        <f t="shared" ca="1" si="3"/>
        <v>4.6612546587408654E-2</v>
      </c>
      <c r="V38" s="287">
        <f t="shared" ca="1" si="3"/>
        <v>4.6612546587408654E-2</v>
      </c>
      <c r="W38" s="287">
        <f t="shared" ca="1" si="3"/>
        <v>0</v>
      </c>
      <c r="X38" s="287">
        <f t="shared" ca="1" si="3"/>
        <v>0</v>
      </c>
      <c r="Y38" s="287">
        <f t="shared" ca="1" si="3"/>
        <v>0</v>
      </c>
      <c r="Z38" s="287">
        <f t="shared" ca="1" si="3"/>
        <v>0</v>
      </c>
      <c r="AA38" s="287">
        <f t="shared" ca="1" si="3"/>
        <v>0.26838343298326439</v>
      </c>
      <c r="AB38" s="287">
        <f t="shared" ca="1" si="3"/>
        <v>0.26838343298326439</v>
      </c>
      <c r="AC38" s="287">
        <f t="shared" ca="1" si="3"/>
        <v>0.26838343298326439</v>
      </c>
      <c r="AD38" s="287">
        <f t="shared" ca="1" si="3"/>
        <v>0.26838343298326439</v>
      </c>
      <c r="AE38" s="287">
        <f t="shared" ca="1" si="3"/>
        <v>8.8458273698494239E-2</v>
      </c>
      <c r="AF38" s="287">
        <f t="shared" ca="1" si="3"/>
        <v>8.8458273698494239E-2</v>
      </c>
      <c r="AG38" s="287">
        <f t="shared" ca="1" si="3"/>
        <v>8.8458273698494239E-2</v>
      </c>
      <c r="AH38" s="287">
        <f t="shared" ca="1" si="3"/>
        <v>4.5687371656833624E-4</v>
      </c>
      <c r="AI38" s="287">
        <f t="shared" ca="1" si="3"/>
        <v>4.5687371656833624E-4</v>
      </c>
      <c r="AJ38" s="287">
        <f t="shared" ca="1" si="3"/>
        <v>4.6612546587408654E-2</v>
      </c>
      <c r="AK38" s="287">
        <f t="shared" ca="1" si="3"/>
        <v>4.2302012513490247E-4</v>
      </c>
      <c r="AL38" s="287">
        <f t="shared" ca="1" si="3"/>
        <v>4.3316045675611024E-4</v>
      </c>
      <c r="AM38" s="287">
        <f t="shared" ca="1" si="3"/>
        <v>4.6672439262371431E-4</v>
      </c>
      <c r="AN38" s="287">
        <f t="shared" ca="1" si="3"/>
        <v>2.3833797015375557E-4</v>
      </c>
      <c r="AO38" s="287">
        <f t="shared" ca="1" si="3"/>
        <v>0</v>
      </c>
      <c r="AP38" s="287">
        <f t="shared" ca="1" si="3"/>
        <v>5.018779843774183E-4</v>
      </c>
      <c r="AR38" s="286">
        <f ca="1">IF('6.Network design'!F62="Unknown",0,'6.Network design'!F62)</f>
        <v>34.558836944613965</v>
      </c>
    </row>
    <row r="39" spans="3:44">
      <c r="C39" s="114" t="str">
        <f ca="1">'C. Masterfiles'!C90</f>
        <v>S05</v>
      </c>
      <c r="D39" s="114" t="str">
        <f ca="1">'C. Masterfiles'!D90</f>
        <v>Входящи международни повиквания (Incoming calls from international)</v>
      </c>
      <c r="E39" s="287">
        <f t="shared" ref="E39:AP39" ca="1" si="4">IF(SUMPRODUCT(E$14:E$28,$AR$35:$AR$49)=0,0,E18*$AR39/SUMPRODUCT(E$14:E$28,$AR$35:$AR$49))</f>
        <v>4.159671906015584E-4</v>
      </c>
      <c r="F39" s="287">
        <f t="shared" ca="1" si="4"/>
        <v>4.159671906015584E-4</v>
      </c>
      <c r="G39" s="287">
        <f t="shared" ca="1" si="4"/>
        <v>4.259384543916601E-4</v>
      </c>
      <c r="H39" s="287">
        <f t="shared" ca="1" si="4"/>
        <v>4.259384543916601E-4</v>
      </c>
      <c r="I39" s="287">
        <f t="shared" ca="1" si="4"/>
        <v>4.259384543916601E-4</v>
      </c>
      <c r="J39" s="287">
        <f t="shared" ca="1" si="4"/>
        <v>4.259384543916601E-4</v>
      </c>
      <c r="K39" s="287">
        <f t="shared" ca="1" si="4"/>
        <v>4.5894278510506478E-4</v>
      </c>
      <c r="L39" s="287">
        <f t="shared" ca="1" si="4"/>
        <v>4.5894278510506478E-4</v>
      </c>
      <c r="M39" s="287">
        <f t="shared" ca="1" si="4"/>
        <v>4.5894278510506478E-4</v>
      </c>
      <c r="N39" s="287">
        <f t="shared" ca="1" si="4"/>
        <v>4.5894278510506478E-4</v>
      </c>
      <c r="O39" s="287">
        <f t="shared" ca="1" si="4"/>
        <v>6.9416270975530521E-4</v>
      </c>
      <c r="P39" s="287">
        <f t="shared" ca="1" si="4"/>
        <v>6.4355080209489999E-3</v>
      </c>
      <c r="Q39" s="287">
        <f t="shared" ca="1" si="4"/>
        <v>6.5874540359230262E-3</v>
      </c>
      <c r="R39" s="287">
        <f t="shared" ca="1" si="4"/>
        <v>6.9416270975530521E-4</v>
      </c>
      <c r="S39" s="287">
        <f t="shared" ca="1" si="4"/>
        <v>4.5835384414784831E-2</v>
      </c>
      <c r="T39" s="287">
        <f t="shared" ca="1" si="4"/>
        <v>4.5835384414784831E-2</v>
      </c>
      <c r="U39" s="287">
        <f t="shared" ca="1" si="4"/>
        <v>4.5835384414784831E-2</v>
      </c>
      <c r="V39" s="287">
        <f t="shared" ca="1" si="4"/>
        <v>4.5835384414784831E-2</v>
      </c>
      <c r="W39" s="287">
        <f t="shared" ca="1" si="4"/>
        <v>0</v>
      </c>
      <c r="X39" s="287">
        <f t="shared" ca="1" si="4"/>
        <v>0</v>
      </c>
      <c r="Y39" s="287">
        <f t="shared" ca="1" si="4"/>
        <v>0</v>
      </c>
      <c r="Z39" s="287">
        <f t="shared" ca="1" si="4"/>
        <v>0</v>
      </c>
      <c r="AA39" s="287">
        <f t="shared" ca="1" si="4"/>
        <v>0.26390872676908261</v>
      </c>
      <c r="AB39" s="287">
        <f t="shared" ca="1" si="4"/>
        <v>0.26390872676908261</v>
      </c>
      <c r="AC39" s="287">
        <f t="shared" ca="1" si="4"/>
        <v>0.26390872676908261</v>
      </c>
      <c r="AD39" s="287">
        <f t="shared" ca="1" si="4"/>
        <v>0.26390872676908261</v>
      </c>
      <c r="AE39" s="287">
        <f t="shared" ca="1" si="4"/>
        <v>8.6983425632745234E-2</v>
      </c>
      <c r="AF39" s="287">
        <f t="shared" ca="1" si="4"/>
        <v>8.6983425632745234E-2</v>
      </c>
      <c r="AG39" s="287">
        <f t="shared" ca="1" si="4"/>
        <v>8.6983425632745234E-2</v>
      </c>
      <c r="AH39" s="287">
        <f t="shared" ca="1" si="4"/>
        <v>4.4925634750833123E-4</v>
      </c>
      <c r="AI39" s="287">
        <f t="shared" ca="1" si="4"/>
        <v>4.4925634750833123E-4</v>
      </c>
      <c r="AJ39" s="287">
        <f t="shared" ca="1" si="4"/>
        <v>4.5835384414784831E-2</v>
      </c>
      <c r="AK39" s="287">
        <f t="shared" ca="1" si="4"/>
        <v>4.159671906015584E-4</v>
      </c>
      <c r="AL39" s="287">
        <f t="shared" ca="1" si="4"/>
        <v>4.259384543916601E-4</v>
      </c>
      <c r="AM39" s="287">
        <f t="shared" ca="1" si="4"/>
        <v>4.5894278510506478E-4</v>
      </c>
      <c r="AN39" s="287">
        <f t="shared" ca="1" si="4"/>
        <v>2.3436420625831802E-4</v>
      </c>
      <c r="AO39" s="287">
        <f t="shared" ca="1" si="4"/>
        <v>0</v>
      </c>
      <c r="AP39" s="287">
        <f t="shared" ca="1" si="4"/>
        <v>4.9351026767265917E-4</v>
      </c>
      <c r="AR39" s="286">
        <f ca="1">IF('6.Network design'!F63="Unknown",0,'6.Network design'!F63)</f>
        <v>33.982643992940226</v>
      </c>
    </row>
    <row r="40" spans="3:44">
      <c r="C40" s="114" t="str">
        <f ca="1">'C. Masterfiles'!C91</f>
        <v>S06</v>
      </c>
      <c r="D40" s="114" t="str">
        <f ca="1">'C. Masterfiles'!D91</f>
        <v>Транзит на повиквания (Transit calls)</v>
      </c>
      <c r="E40" s="287">
        <f t="shared" ref="E40:AP40" ca="1" si="5">IF(SUMPRODUCT(E$14:E$28,$AR$35:$AR$49)=0,0,E19*$AR40/SUMPRODUCT(E$14:E$28,$AR$35:$AR$49))</f>
        <v>0</v>
      </c>
      <c r="F40" s="287">
        <f t="shared" ca="1" si="5"/>
        <v>0</v>
      </c>
      <c r="G40" s="287">
        <f t="shared" ca="1" si="5"/>
        <v>0</v>
      </c>
      <c r="H40" s="287">
        <f t="shared" ca="1" si="5"/>
        <v>0</v>
      </c>
      <c r="I40" s="287">
        <f t="shared" ca="1" si="5"/>
        <v>0</v>
      </c>
      <c r="J40" s="287">
        <f t="shared" ca="1" si="5"/>
        <v>0</v>
      </c>
      <c r="K40" s="287">
        <f t="shared" ca="1" si="5"/>
        <v>0</v>
      </c>
      <c r="L40" s="287">
        <f t="shared" ca="1" si="5"/>
        <v>0</v>
      </c>
      <c r="M40" s="287">
        <f t="shared" ca="1" si="5"/>
        <v>0</v>
      </c>
      <c r="N40" s="287">
        <f t="shared" ca="1" si="5"/>
        <v>0</v>
      </c>
      <c r="O40" s="287">
        <f t="shared" ca="1" si="5"/>
        <v>9.4577380875848218E-4</v>
      </c>
      <c r="P40" s="287">
        <f t="shared" ca="1" si="5"/>
        <v>0</v>
      </c>
      <c r="Q40" s="287">
        <f t="shared" ca="1" si="5"/>
        <v>1.3462783449803587E-2</v>
      </c>
      <c r="R40" s="287">
        <f t="shared" ca="1" si="5"/>
        <v>9.4577380875848218E-4</v>
      </c>
      <c r="S40" s="287">
        <f t="shared" ca="1" si="5"/>
        <v>4.683690021590315E-2</v>
      </c>
      <c r="T40" s="287">
        <f t="shared" ca="1" si="5"/>
        <v>4.683690021590315E-2</v>
      </c>
      <c r="U40" s="287">
        <f t="shared" ca="1" si="5"/>
        <v>4.683690021590315E-2</v>
      </c>
      <c r="V40" s="287">
        <f t="shared" ca="1" si="5"/>
        <v>4.683690021590315E-2</v>
      </c>
      <c r="W40" s="287">
        <f t="shared" ca="1" si="5"/>
        <v>6.7639233308593907E-2</v>
      </c>
      <c r="X40" s="287">
        <f t="shared" ca="1" si="5"/>
        <v>6.7639233308593907E-2</v>
      </c>
      <c r="Y40" s="287">
        <f t="shared" ca="1" si="5"/>
        <v>6.7639233308593907E-2</v>
      </c>
      <c r="Z40" s="287">
        <f t="shared" ca="1" si="5"/>
        <v>6.7639233308593907E-2</v>
      </c>
      <c r="AA40" s="287">
        <f t="shared" ca="1" si="5"/>
        <v>0.26967520529406686</v>
      </c>
      <c r="AB40" s="287">
        <f t="shared" ca="1" si="5"/>
        <v>0.26967520529406686</v>
      </c>
      <c r="AC40" s="287">
        <f t="shared" ca="1" si="5"/>
        <v>0.26967520529406686</v>
      </c>
      <c r="AD40" s="287">
        <f t="shared" ca="1" si="5"/>
        <v>0.26967520529406686</v>
      </c>
      <c r="AE40" s="287">
        <f t="shared" ca="1" si="5"/>
        <v>8.8884037492313162E-2</v>
      </c>
      <c r="AF40" s="287">
        <f t="shared" ca="1" si="5"/>
        <v>8.8884037492313162E-2</v>
      </c>
      <c r="AG40" s="287">
        <f t="shared" ca="1" si="5"/>
        <v>8.8884037492313162E-2</v>
      </c>
      <c r="AH40" s="287">
        <f t="shared" ca="1" si="5"/>
        <v>4.5907272270681571E-4</v>
      </c>
      <c r="AI40" s="287">
        <f t="shared" ca="1" si="5"/>
        <v>4.5907272270681571E-4</v>
      </c>
      <c r="AJ40" s="287">
        <f t="shared" ca="1" si="5"/>
        <v>4.683690021590315E-2</v>
      </c>
      <c r="AK40" s="287">
        <f t="shared" ca="1" si="5"/>
        <v>0</v>
      </c>
      <c r="AL40" s="287">
        <f t="shared" ca="1" si="5"/>
        <v>0</v>
      </c>
      <c r="AM40" s="287">
        <f t="shared" ca="1" si="5"/>
        <v>0</v>
      </c>
      <c r="AN40" s="287">
        <f t="shared" ca="1" si="5"/>
        <v>4.7897025771030465E-4</v>
      </c>
      <c r="AO40" s="287">
        <f t="shared" ca="1" si="5"/>
        <v>6.7639233308593907E-2</v>
      </c>
      <c r="AP40" s="287">
        <f t="shared" ca="1" si="5"/>
        <v>0</v>
      </c>
      <c r="AR40" s="286">
        <f ca="1">IF('6.Network design'!F64="Unknown",0,'6.Network design'!F64)</f>
        <v>34.72517414420323</v>
      </c>
    </row>
    <row r="41" spans="3:44">
      <c r="C41" s="114" t="str">
        <f ca="1">'C. Masterfiles'!C92</f>
        <v>S07</v>
      </c>
      <c r="D41" s="114" t="str">
        <f ca="1">'C. Masterfiles'!D92</f>
        <v>Повиквания към специални номера (Calls to special numbers)</v>
      </c>
      <c r="E41" s="287">
        <f t="shared" ref="E41:AP41" ca="1" si="6">IF(SUMPRODUCT(E$14:E$28,$AR$35:$AR$49)=0,0,E20*$AR41/SUMPRODUCT(E$14:E$28,$AR$35:$AR$49))</f>
        <v>2.0934957910226434E-7</v>
      </c>
      <c r="F41" s="287">
        <f t="shared" ca="1" si="6"/>
        <v>2.0934957910226434E-7</v>
      </c>
      <c r="G41" s="287">
        <f t="shared" ca="1" si="6"/>
        <v>2.1436795537024977E-7</v>
      </c>
      <c r="H41" s="287">
        <f t="shared" ca="1" si="6"/>
        <v>2.1436795537024977E-7</v>
      </c>
      <c r="I41" s="287">
        <f t="shared" ca="1" si="6"/>
        <v>2.1436795537024977E-7</v>
      </c>
      <c r="J41" s="287">
        <f t="shared" ca="1" si="6"/>
        <v>2.1436795537024977E-7</v>
      </c>
      <c r="K41" s="287">
        <f t="shared" ca="1" si="6"/>
        <v>2.3097850278724914E-7</v>
      </c>
      <c r="L41" s="287">
        <f t="shared" ca="1" si="6"/>
        <v>2.3097850278724914E-7</v>
      </c>
      <c r="M41" s="287">
        <f t="shared" ca="1" si="6"/>
        <v>2.3097850278724914E-7</v>
      </c>
      <c r="N41" s="287">
        <f t="shared" ca="1" si="6"/>
        <v>2.3097850278724914E-7</v>
      </c>
      <c r="O41" s="287">
        <f t="shared" ca="1" si="6"/>
        <v>4.6581453024568094E-7</v>
      </c>
      <c r="P41" s="287">
        <f t="shared" ca="1" si="6"/>
        <v>3.2388874073133973E-6</v>
      </c>
      <c r="Q41" s="287">
        <f t="shared" ca="1" si="6"/>
        <v>3.3153593863535625E-6</v>
      </c>
      <c r="R41" s="287">
        <f t="shared" ca="1" si="6"/>
        <v>4.6581453024568094E-7</v>
      </c>
      <c r="S41" s="287">
        <f t="shared" ca="1" si="6"/>
        <v>2.3068209830080144E-5</v>
      </c>
      <c r="T41" s="287">
        <f t="shared" ca="1" si="6"/>
        <v>2.3068209830080144E-5</v>
      </c>
      <c r="U41" s="287">
        <f t="shared" ca="1" si="6"/>
        <v>2.3068209830080144E-5</v>
      </c>
      <c r="V41" s="287">
        <f t="shared" ca="1" si="6"/>
        <v>2.3068209830080144E-5</v>
      </c>
      <c r="W41" s="287">
        <f t="shared" ca="1" si="6"/>
        <v>3.3313819221934665E-5</v>
      </c>
      <c r="X41" s="287">
        <f t="shared" ca="1" si="6"/>
        <v>3.3313819221934665E-5</v>
      </c>
      <c r="Y41" s="287">
        <f t="shared" ca="1" si="6"/>
        <v>3.3313819221934665E-5</v>
      </c>
      <c r="Z41" s="287">
        <f t="shared" ca="1" si="6"/>
        <v>3.3313819221934665E-5</v>
      </c>
      <c r="AA41" s="287">
        <f t="shared" ca="1" si="6"/>
        <v>0</v>
      </c>
      <c r="AB41" s="287">
        <f t="shared" ca="1" si="6"/>
        <v>0</v>
      </c>
      <c r="AC41" s="287">
        <f t="shared" ca="1" si="6"/>
        <v>0</v>
      </c>
      <c r="AD41" s="287">
        <f t="shared" ca="1" si="6"/>
        <v>0</v>
      </c>
      <c r="AE41" s="287">
        <f t="shared" ca="1" si="6"/>
        <v>4.3777355417752274E-5</v>
      </c>
      <c r="AF41" s="287">
        <f t="shared" ca="1" si="6"/>
        <v>4.3777355417752274E-5</v>
      </c>
      <c r="AG41" s="287">
        <f t="shared" ca="1" si="6"/>
        <v>4.3777355417752274E-5</v>
      </c>
      <c r="AH41" s="287">
        <f t="shared" ca="1" si="6"/>
        <v>2.2610347494925092E-7</v>
      </c>
      <c r="AI41" s="287">
        <f t="shared" ca="1" si="6"/>
        <v>2.2610347494925092E-7</v>
      </c>
      <c r="AJ41" s="287">
        <f t="shared" ca="1" si="6"/>
        <v>2.3068209830080144E-5</v>
      </c>
      <c r="AK41" s="287">
        <f t="shared" ca="1" si="6"/>
        <v>2.0934957910226434E-7</v>
      </c>
      <c r="AL41" s="287">
        <f t="shared" ca="1" si="6"/>
        <v>2.1436795537024977E-7</v>
      </c>
      <c r="AM41" s="287">
        <f t="shared" ca="1" si="6"/>
        <v>2.3097850278724914E-7</v>
      </c>
      <c r="AN41" s="287">
        <f t="shared" ca="1" si="6"/>
        <v>2.3590345125951058E-7</v>
      </c>
      <c r="AO41" s="287">
        <f t="shared" ca="1" si="6"/>
        <v>3.3313819221934665E-5</v>
      </c>
      <c r="AP41" s="287">
        <f t="shared" ca="1" si="6"/>
        <v>0</v>
      </c>
      <c r="AR41" s="286">
        <f ca="1">IF('6.Network design'!F65="Unknown",0,'6.Network design'!F65)</f>
        <v>1.7102916714214225E-2</v>
      </c>
    </row>
    <row r="42" spans="3:44">
      <c r="C42" s="114" t="str">
        <f ca="1">'C. Masterfiles'!C93</f>
        <v>S08</v>
      </c>
      <c r="D42" s="114" t="str">
        <f ca="1">'C. Masterfiles'!D93</f>
        <v>Достъп до интернет (Internet access)</v>
      </c>
      <c r="E42" s="287">
        <f t="shared" ref="E42:AP42" ca="1" si="7">IF(SUMPRODUCT(E$14:E$28,$AR$35:$AR$49)=0,0,E21*$AR42/SUMPRODUCT(E$14:E$28,$AR$35:$AR$49))</f>
        <v>0.83235927630534678</v>
      </c>
      <c r="F42" s="287">
        <f t="shared" ca="1" si="7"/>
        <v>0.83235927630534678</v>
      </c>
      <c r="G42" s="287">
        <f t="shared" ca="1" si="7"/>
        <v>0.8523119891627623</v>
      </c>
      <c r="H42" s="287">
        <f t="shared" ca="1" si="7"/>
        <v>0.8523119891627623</v>
      </c>
      <c r="I42" s="287">
        <f t="shared" ca="1" si="7"/>
        <v>0.8523119891627623</v>
      </c>
      <c r="J42" s="287">
        <f t="shared" ca="1" si="7"/>
        <v>0.8523119891627623</v>
      </c>
      <c r="K42" s="287">
        <f t="shared" ca="1" si="7"/>
        <v>0.91835436329285536</v>
      </c>
      <c r="L42" s="287">
        <f t="shared" ca="1" si="7"/>
        <v>0.91835436329285536</v>
      </c>
      <c r="M42" s="287">
        <f t="shared" ca="1" si="7"/>
        <v>0.91835436329285536</v>
      </c>
      <c r="N42" s="287">
        <f t="shared" ca="1" si="7"/>
        <v>0.91835436329285536</v>
      </c>
      <c r="O42" s="287">
        <f t="shared" ca="1" si="7"/>
        <v>0.92602298736509958</v>
      </c>
      <c r="P42" s="287">
        <f t="shared" ca="1" si="7"/>
        <v>0</v>
      </c>
      <c r="Q42" s="287">
        <f t="shared" ca="1" si="7"/>
        <v>0</v>
      </c>
      <c r="R42" s="287">
        <f t="shared" ca="1" si="7"/>
        <v>0.92602298736509958</v>
      </c>
      <c r="S42" s="287">
        <f t="shared" ca="1" si="7"/>
        <v>0</v>
      </c>
      <c r="T42" s="287">
        <f t="shared" ca="1" si="7"/>
        <v>0</v>
      </c>
      <c r="U42" s="287">
        <f t="shared" ca="1" si="7"/>
        <v>0</v>
      </c>
      <c r="V42" s="287">
        <f t="shared" ca="1" si="7"/>
        <v>0</v>
      </c>
      <c r="W42" s="287">
        <f t="shared" ca="1" si="7"/>
        <v>0</v>
      </c>
      <c r="X42" s="287">
        <f t="shared" ca="1" si="7"/>
        <v>0</v>
      </c>
      <c r="Y42" s="287">
        <f t="shared" ca="1" si="7"/>
        <v>0</v>
      </c>
      <c r="Z42" s="287">
        <f t="shared" ca="1" si="7"/>
        <v>0</v>
      </c>
      <c r="AA42" s="287">
        <f t="shared" ca="1" si="7"/>
        <v>0</v>
      </c>
      <c r="AB42" s="287">
        <f t="shared" ca="1" si="7"/>
        <v>0</v>
      </c>
      <c r="AC42" s="287">
        <f t="shared" ca="1" si="7"/>
        <v>0</v>
      </c>
      <c r="AD42" s="287">
        <f t="shared" ca="1" si="7"/>
        <v>0</v>
      </c>
      <c r="AE42" s="287">
        <f t="shared" ca="1" si="7"/>
        <v>0</v>
      </c>
      <c r="AF42" s="287">
        <f t="shared" ca="1" si="7"/>
        <v>0</v>
      </c>
      <c r="AG42" s="287">
        <f t="shared" ca="1" si="7"/>
        <v>0</v>
      </c>
      <c r="AH42" s="287">
        <f t="shared" ca="1" si="7"/>
        <v>0.89897159376159941</v>
      </c>
      <c r="AI42" s="287">
        <f t="shared" ca="1" si="7"/>
        <v>0.89897159376159941</v>
      </c>
      <c r="AJ42" s="287">
        <f t="shared" ca="1" si="7"/>
        <v>0</v>
      </c>
      <c r="AK42" s="287">
        <f t="shared" ca="1" si="7"/>
        <v>0.83235927630534678</v>
      </c>
      <c r="AL42" s="287">
        <f t="shared" ca="1" si="7"/>
        <v>0.8523119891627623</v>
      </c>
      <c r="AM42" s="287">
        <f t="shared" ca="1" si="7"/>
        <v>0.91835436329285536</v>
      </c>
      <c r="AN42" s="287">
        <f t="shared" ca="1" si="7"/>
        <v>0.93793561377251455</v>
      </c>
      <c r="AO42" s="287">
        <f t="shared" ca="1" si="7"/>
        <v>0</v>
      </c>
      <c r="AP42" s="287">
        <f t="shared" ca="1" si="7"/>
        <v>0.98752463783313971</v>
      </c>
      <c r="AR42" s="286">
        <f ca="1">IF('6.Network design'!F66="Unknown",0,'6.Network design'!F66)</f>
        <v>67999.999999999985</v>
      </c>
    </row>
    <row r="43" spans="3:44">
      <c r="C43" s="114" t="str">
        <f ca="1">'C. Masterfiles'!C94</f>
        <v>S09</v>
      </c>
      <c r="D43" s="114" t="str">
        <f ca="1">'C. Masterfiles'!D94</f>
        <v>Селищен нает капацитет на дребно (Retail local leased capacity)</v>
      </c>
      <c r="E43" s="287">
        <f t="shared" ref="E43:AP43" ca="1" si="8">IF(SUMPRODUCT(E$14:E$28,$AR$35:$AR$49)=0,0,E22*$AR43/SUMPRODUCT(E$14:E$28,$AR$35:$AR$49))</f>
        <v>9.3640418584351529E-2</v>
      </c>
      <c r="F43" s="287">
        <f t="shared" ca="1" si="8"/>
        <v>9.3640418584351529E-2</v>
      </c>
      <c r="G43" s="287">
        <f t="shared" ca="1" si="8"/>
        <v>7.1913824085608091E-2</v>
      </c>
      <c r="H43" s="287">
        <f t="shared" ca="1" si="8"/>
        <v>7.1913824085608091E-2</v>
      </c>
      <c r="I43" s="287">
        <f t="shared" ca="1" si="8"/>
        <v>7.1913824085608091E-2</v>
      </c>
      <c r="J43" s="287">
        <f t="shared" ca="1" si="8"/>
        <v>7.1913824085608091E-2</v>
      </c>
      <c r="K43" s="287">
        <f t="shared" ca="1" si="8"/>
        <v>0</v>
      </c>
      <c r="L43" s="287">
        <f t="shared" ca="1" si="8"/>
        <v>0</v>
      </c>
      <c r="M43" s="287">
        <f t="shared" ca="1" si="8"/>
        <v>0</v>
      </c>
      <c r="N43" s="287">
        <f t="shared" ca="1" si="8"/>
        <v>0</v>
      </c>
      <c r="O43" s="287">
        <f t="shared" ca="1" si="8"/>
        <v>0</v>
      </c>
      <c r="P43" s="287">
        <f t="shared" ca="1" si="8"/>
        <v>0</v>
      </c>
      <c r="Q43" s="287">
        <f t="shared" ca="1" si="8"/>
        <v>0</v>
      </c>
      <c r="R43" s="287">
        <f t="shared" ca="1" si="8"/>
        <v>0</v>
      </c>
      <c r="S43" s="287">
        <f t="shared" ca="1" si="8"/>
        <v>0</v>
      </c>
      <c r="T43" s="287">
        <f t="shared" ca="1" si="8"/>
        <v>0</v>
      </c>
      <c r="U43" s="287">
        <f t="shared" ca="1" si="8"/>
        <v>0</v>
      </c>
      <c r="V43" s="287">
        <f t="shared" ca="1" si="8"/>
        <v>0</v>
      </c>
      <c r="W43" s="287">
        <f t="shared" ca="1" si="8"/>
        <v>0</v>
      </c>
      <c r="X43" s="287">
        <f t="shared" ca="1" si="8"/>
        <v>0</v>
      </c>
      <c r="Y43" s="287">
        <f t="shared" ca="1" si="8"/>
        <v>0</v>
      </c>
      <c r="Z43" s="287">
        <f t="shared" ca="1" si="8"/>
        <v>0</v>
      </c>
      <c r="AA43" s="287">
        <f t="shared" ca="1" si="8"/>
        <v>0</v>
      </c>
      <c r="AB43" s="287">
        <f t="shared" ca="1" si="8"/>
        <v>0</v>
      </c>
      <c r="AC43" s="287">
        <f t="shared" ca="1" si="8"/>
        <v>0</v>
      </c>
      <c r="AD43" s="287">
        <f t="shared" ca="1" si="8"/>
        <v>0</v>
      </c>
      <c r="AE43" s="287">
        <f t="shared" ca="1" si="8"/>
        <v>0</v>
      </c>
      <c r="AF43" s="287">
        <f t="shared" ca="1" si="8"/>
        <v>0</v>
      </c>
      <c r="AG43" s="287">
        <f t="shared" ca="1" si="8"/>
        <v>0</v>
      </c>
      <c r="AH43" s="287">
        <f t="shared" ca="1" si="8"/>
        <v>5.0567152149089974E-2</v>
      </c>
      <c r="AI43" s="287">
        <f t="shared" ca="1" si="8"/>
        <v>5.0567152149089974E-2</v>
      </c>
      <c r="AJ43" s="287">
        <f t="shared" ca="1" si="8"/>
        <v>0</v>
      </c>
      <c r="AK43" s="287">
        <f t="shared" ca="1" si="8"/>
        <v>9.3640418584351529E-2</v>
      </c>
      <c r="AL43" s="287">
        <f t="shared" ca="1" si="8"/>
        <v>7.1913824085608091E-2</v>
      </c>
      <c r="AM43" s="287">
        <f t="shared" ca="1" si="8"/>
        <v>0</v>
      </c>
      <c r="AN43" s="287">
        <f t="shared" ca="1" si="8"/>
        <v>0</v>
      </c>
      <c r="AO43" s="287">
        <f t="shared" ca="1" si="8"/>
        <v>0</v>
      </c>
      <c r="AP43" s="287">
        <f t="shared" ca="1" si="8"/>
        <v>0</v>
      </c>
      <c r="AR43" s="286">
        <f ca="1">IF('6.Network design'!F67="Unknown",0,'6.Network design'!F67)</f>
        <v>3825</v>
      </c>
    </row>
    <row r="44" spans="3:44">
      <c r="C44" s="114" t="str">
        <f ca="1">'C. Masterfiles'!C95</f>
        <v>S10</v>
      </c>
      <c r="D44" s="114" t="str">
        <f ca="1">'C. Masterfiles'!D95</f>
        <v>Национален нает капацитет на дребно (Retail long distance leased capacity)</v>
      </c>
      <c r="E44" s="287">
        <f t="shared" ref="E44:AP44" ca="1" si="9">IF(SUMPRODUCT(E$14:E$28,$AR$35:$AR$49)=0,0,E23*$AR44/SUMPRODUCT(E$14:E$28,$AR$35:$AR$49))</f>
        <v>4.6820209292175764E-2</v>
      </c>
      <c r="F44" s="287">
        <f t="shared" ca="1" si="9"/>
        <v>4.6820209292175764E-2</v>
      </c>
      <c r="G44" s="287">
        <f t="shared" ca="1" si="9"/>
        <v>4.794254939040539E-2</v>
      </c>
      <c r="H44" s="287">
        <f t="shared" ca="1" si="9"/>
        <v>4.794254939040539E-2</v>
      </c>
      <c r="I44" s="287">
        <f t="shared" ca="1" si="9"/>
        <v>4.794254939040539E-2</v>
      </c>
      <c r="J44" s="287">
        <f t="shared" ca="1" si="9"/>
        <v>4.794254939040539E-2</v>
      </c>
      <c r="K44" s="287">
        <f t="shared" ca="1" si="9"/>
        <v>5.1657432935223124E-2</v>
      </c>
      <c r="L44" s="287">
        <f t="shared" ca="1" si="9"/>
        <v>5.1657432935223124E-2</v>
      </c>
      <c r="M44" s="287">
        <f t="shared" ca="1" si="9"/>
        <v>5.1657432935223124E-2</v>
      </c>
      <c r="N44" s="287">
        <f t="shared" ca="1" si="9"/>
        <v>5.1657432935223124E-2</v>
      </c>
      <c r="O44" s="287">
        <f t="shared" ca="1" si="9"/>
        <v>3.9066594779465148E-2</v>
      </c>
      <c r="P44" s="287">
        <f t="shared" ca="1" si="9"/>
        <v>0.54327331442876636</v>
      </c>
      <c r="Q44" s="287">
        <f t="shared" ca="1" si="9"/>
        <v>0.55610030724743265</v>
      </c>
      <c r="R44" s="287">
        <f t="shared" ca="1" si="9"/>
        <v>3.9066594779465148E-2</v>
      </c>
      <c r="S44" s="287">
        <f t="shared" ca="1" si="9"/>
        <v>0</v>
      </c>
      <c r="T44" s="287">
        <f t="shared" ca="1" si="9"/>
        <v>0</v>
      </c>
      <c r="U44" s="287">
        <f t="shared" ca="1" si="9"/>
        <v>0</v>
      </c>
      <c r="V44" s="287">
        <f t="shared" ca="1" si="9"/>
        <v>0</v>
      </c>
      <c r="W44" s="287">
        <f t="shared" ca="1" si="9"/>
        <v>0</v>
      </c>
      <c r="X44" s="287">
        <f t="shared" ca="1" si="9"/>
        <v>0</v>
      </c>
      <c r="Y44" s="287">
        <f t="shared" ca="1" si="9"/>
        <v>0</v>
      </c>
      <c r="Z44" s="287">
        <f t="shared" ca="1" si="9"/>
        <v>0</v>
      </c>
      <c r="AA44" s="287">
        <f t="shared" ca="1" si="9"/>
        <v>0</v>
      </c>
      <c r="AB44" s="287">
        <f t="shared" ca="1" si="9"/>
        <v>0</v>
      </c>
      <c r="AC44" s="287">
        <f t="shared" ca="1" si="9"/>
        <v>0</v>
      </c>
      <c r="AD44" s="287">
        <f t="shared" ca="1" si="9"/>
        <v>0</v>
      </c>
      <c r="AE44" s="287">
        <f t="shared" ca="1" si="9"/>
        <v>0</v>
      </c>
      <c r="AF44" s="287">
        <f t="shared" ca="1" si="9"/>
        <v>0</v>
      </c>
      <c r="AG44" s="287">
        <f t="shared" ca="1" si="9"/>
        <v>0</v>
      </c>
      <c r="AH44" s="287">
        <f t="shared" ca="1" si="9"/>
        <v>2.5283576074544987E-2</v>
      </c>
      <c r="AI44" s="287">
        <f t="shared" ca="1" si="9"/>
        <v>2.5283576074544987E-2</v>
      </c>
      <c r="AJ44" s="287">
        <f t="shared" ca="1" si="9"/>
        <v>0</v>
      </c>
      <c r="AK44" s="287">
        <f t="shared" ca="1" si="9"/>
        <v>4.6820209292175764E-2</v>
      </c>
      <c r="AL44" s="287">
        <f t="shared" ca="1" si="9"/>
        <v>4.794254939040539E-2</v>
      </c>
      <c r="AM44" s="287">
        <f t="shared" ca="1" si="9"/>
        <v>5.1657432935223124E-2</v>
      </c>
      <c r="AN44" s="287">
        <f t="shared" ca="1" si="9"/>
        <v>3.9569158706027965E-2</v>
      </c>
      <c r="AO44" s="287">
        <f t="shared" ca="1" si="9"/>
        <v>0</v>
      </c>
      <c r="AP44" s="287">
        <f t="shared" ca="1" si="9"/>
        <v>0</v>
      </c>
      <c r="AR44" s="286">
        <f ca="1">IF('6.Network design'!F68="Unknown",0,'6.Network design'!F68)</f>
        <v>1912.5</v>
      </c>
    </row>
    <row r="45" spans="3:44">
      <c r="C45" s="114" t="str">
        <f ca="1">'C. Masterfiles'!C96</f>
        <v>S11</v>
      </c>
      <c r="D45" s="114" t="str">
        <f ca="1">'C. Masterfiles'!D96</f>
        <v>Международен нает капацитет на дребно (Retail International leased capacity)</v>
      </c>
      <c r="E45" s="287">
        <f t="shared" ref="E45:AP45" ca="1" si="10">IF(SUMPRODUCT(E$14:E$28,$AR$35:$AR$49)=0,0,E24*$AR45/SUMPRODUCT(E$14:E$28,$AR$35:$AR$49))</f>
        <v>9.3640418584351529E-3</v>
      </c>
      <c r="F45" s="287">
        <f t="shared" ca="1" si="10"/>
        <v>9.3640418584351529E-3</v>
      </c>
      <c r="G45" s="287">
        <f t="shared" ca="1" si="10"/>
        <v>9.5885098780810786E-3</v>
      </c>
      <c r="H45" s="287">
        <f t="shared" ca="1" si="10"/>
        <v>9.5885098780810786E-3</v>
      </c>
      <c r="I45" s="287">
        <f t="shared" ca="1" si="10"/>
        <v>9.5885098780810786E-3</v>
      </c>
      <c r="J45" s="287">
        <f t="shared" ca="1" si="10"/>
        <v>9.5885098780810786E-3</v>
      </c>
      <c r="K45" s="287">
        <f t="shared" ca="1" si="10"/>
        <v>1.0331486587044626E-2</v>
      </c>
      <c r="L45" s="287">
        <f t="shared" ca="1" si="10"/>
        <v>1.0331486587044626E-2</v>
      </c>
      <c r="M45" s="287">
        <f t="shared" ca="1" si="10"/>
        <v>1.0331486587044626E-2</v>
      </c>
      <c r="N45" s="287">
        <f t="shared" ca="1" si="10"/>
        <v>1.0331486587044626E-2</v>
      </c>
      <c r="O45" s="287">
        <f t="shared" ca="1" si="10"/>
        <v>1.0417758607857371E-2</v>
      </c>
      <c r="P45" s="287">
        <f t="shared" ca="1" si="10"/>
        <v>0.14487288384767102</v>
      </c>
      <c r="Q45" s="287">
        <f t="shared" ca="1" si="10"/>
        <v>0.14829341526598205</v>
      </c>
      <c r="R45" s="287">
        <f t="shared" ca="1" si="10"/>
        <v>1.0417758607857371E-2</v>
      </c>
      <c r="S45" s="287">
        <f t="shared" ca="1" si="10"/>
        <v>0</v>
      </c>
      <c r="T45" s="287">
        <f t="shared" ca="1" si="10"/>
        <v>0</v>
      </c>
      <c r="U45" s="287">
        <f t="shared" ca="1" si="10"/>
        <v>0</v>
      </c>
      <c r="V45" s="287">
        <f t="shared" ca="1" si="10"/>
        <v>0</v>
      </c>
      <c r="W45" s="287">
        <f t="shared" ca="1" si="10"/>
        <v>0</v>
      </c>
      <c r="X45" s="287">
        <f t="shared" ca="1" si="10"/>
        <v>0</v>
      </c>
      <c r="Y45" s="287">
        <f t="shared" ca="1" si="10"/>
        <v>0</v>
      </c>
      <c r="Z45" s="287">
        <f t="shared" ca="1" si="10"/>
        <v>0</v>
      </c>
      <c r="AA45" s="287">
        <f t="shared" ca="1" si="10"/>
        <v>0</v>
      </c>
      <c r="AB45" s="287">
        <f t="shared" ca="1" si="10"/>
        <v>0</v>
      </c>
      <c r="AC45" s="287">
        <f t="shared" ca="1" si="10"/>
        <v>0</v>
      </c>
      <c r="AD45" s="287">
        <f t="shared" ca="1" si="10"/>
        <v>0</v>
      </c>
      <c r="AE45" s="287">
        <f t="shared" ca="1" si="10"/>
        <v>0</v>
      </c>
      <c r="AF45" s="287">
        <f t="shared" ca="1" si="10"/>
        <v>0</v>
      </c>
      <c r="AG45" s="287">
        <f t="shared" ca="1" si="10"/>
        <v>0</v>
      </c>
      <c r="AH45" s="287">
        <f t="shared" ca="1" si="10"/>
        <v>1.0113430429817995E-2</v>
      </c>
      <c r="AI45" s="287">
        <f t="shared" ca="1" si="10"/>
        <v>1.0113430429817995E-2</v>
      </c>
      <c r="AJ45" s="287">
        <f t="shared" ca="1" si="10"/>
        <v>0</v>
      </c>
      <c r="AK45" s="287">
        <f t="shared" ca="1" si="10"/>
        <v>9.3640418584351529E-3</v>
      </c>
      <c r="AL45" s="287">
        <f t="shared" ca="1" si="10"/>
        <v>9.5885098780810786E-3</v>
      </c>
      <c r="AM45" s="287">
        <f t="shared" ca="1" si="10"/>
        <v>1.0331486587044626E-2</v>
      </c>
      <c r="AN45" s="287">
        <f t="shared" ca="1" si="10"/>
        <v>1.055177565494079E-2</v>
      </c>
      <c r="AO45" s="287">
        <f t="shared" ca="1" si="10"/>
        <v>0</v>
      </c>
      <c r="AP45" s="287">
        <f t="shared" ca="1" si="10"/>
        <v>1.1109652175622825E-2</v>
      </c>
      <c r="AR45" s="286">
        <f ca="1">IF('6.Network design'!F69="Unknown",0,'6.Network design'!F69)</f>
        <v>765</v>
      </c>
    </row>
    <row r="46" spans="3:44">
      <c r="C46" s="114" t="str">
        <f ca="1">'C. Masterfiles'!C97</f>
        <v>S12</v>
      </c>
      <c r="D46" s="114" t="str">
        <f ca="1">'C. Masterfiles'!D97</f>
        <v>IPTV</v>
      </c>
      <c r="E46" s="384">
        <f t="shared" ref="E46:AP46" ca="1" si="11">IF(SUMPRODUCT(E$14:E$28,$AR$35:$AR$49)=0,0,E25*$AR46/SUMPRODUCT(E$14:E$28,$AR$35:$AR$49))</f>
        <v>2.2196247368142588E-3</v>
      </c>
      <c r="F46" s="287">
        <f t="shared" ca="1" si="11"/>
        <v>2.2196247368142588E-3</v>
      </c>
      <c r="G46" s="287">
        <f t="shared" ca="1" si="11"/>
        <v>2.2728319711007002E-3</v>
      </c>
      <c r="H46" s="287">
        <f t="shared" ca="1" si="11"/>
        <v>2.2728319711007002E-3</v>
      </c>
      <c r="I46" s="287">
        <f t="shared" ca="1" si="11"/>
        <v>2.2728319711007002E-3</v>
      </c>
      <c r="J46" s="287">
        <f t="shared" ca="1" si="11"/>
        <v>2.2728319711007002E-3</v>
      </c>
      <c r="K46" s="287">
        <f t="shared" ca="1" si="11"/>
        <v>2.4489449687809485E-3</v>
      </c>
      <c r="L46" s="287">
        <f t="shared" ca="1" si="11"/>
        <v>2.4489449687809485E-3</v>
      </c>
      <c r="M46" s="287">
        <f t="shared" ca="1" si="11"/>
        <v>2.4489449687809485E-3</v>
      </c>
      <c r="N46" s="287">
        <f t="shared" ca="1" si="11"/>
        <v>2.4489449687809485E-3</v>
      </c>
      <c r="O46" s="287">
        <f t="shared" ca="1" si="11"/>
        <v>2.4693946329735995E-3</v>
      </c>
      <c r="P46" s="287">
        <f t="shared" ca="1" si="11"/>
        <v>3.4340239134262762E-2</v>
      </c>
      <c r="Q46" s="287">
        <f t="shared" ca="1" si="11"/>
        <v>3.5151031766751301E-2</v>
      </c>
      <c r="R46" s="287">
        <f t="shared" ca="1" si="11"/>
        <v>2.4693946329735995E-3</v>
      </c>
      <c r="S46" s="287">
        <f t="shared" ca="1" si="11"/>
        <v>0</v>
      </c>
      <c r="T46" s="287">
        <f t="shared" ca="1" si="11"/>
        <v>0</v>
      </c>
      <c r="U46" s="287">
        <f t="shared" ca="1" si="11"/>
        <v>0</v>
      </c>
      <c r="V46" s="287">
        <f t="shared" ca="1" si="11"/>
        <v>0</v>
      </c>
      <c r="W46" s="287">
        <f t="shared" ca="1" si="11"/>
        <v>0</v>
      </c>
      <c r="X46" s="287">
        <f t="shared" ca="1" si="11"/>
        <v>0</v>
      </c>
      <c r="Y46" s="287">
        <f t="shared" ca="1" si="11"/>
        <v>0</v>
      </c>
      <c r="Z46" s="287">
        <f t="shared" ca="1" si="11"/>
        <v>0</v>
      </c>
      <c r="AA46" s="287">
        <f t="shared" ca="1" si="11"/>
        <v>0</v>
      </c>
      <c r="AB46" s="287">
        <f t="shared" ca="1" si="11"/>
        <v>0</v>
      </c>
      <c r="AC46" s="287">
        <f t="shared" ca="1" si="11"/>
        <v>0</v>
      </c>
      <c r="AD46" s="287">
        <f t="shared" ca="1" si="11"/>
        <v>0</v>
      </c>
      <c r="AE46" s="287">
        <f t="shared" ca="1" si="11"/>
        <v>0</v>
      </c>
      <c r="AF46" s="287">
        <f t="shared" ca="1" si="11"/>
        <v>0</v>
      </c>
      <c r="AG46" s="287">
        <f t="shared" ca="1" si="11"/>
        <v>0</v>
      </c>
      <c r="AH46" s="287">
        <f t="shared" ca="1" si="11"/>
        <v>2.3972575833642656E-3</v>
      </c>
      <c r="AI46" s="287">
        <f t="shared" ca="1" si="11"/>
        <v>2.3972575833642656E-3</v>
      </c>
      <c r="AJ46" s="287">
        <f t="shared" ca="1" si="11"/>
        <v>0</v>
      </c>
      <c r="AK46" s="287">
        <f t="shared" ca="1" si="11"/>
        <v>2.2196247368142588E-3</v>
      </c>
      <c r="AL46" s="287">
        <f t="shared" ca="1" si="11"/>
        <v>2.2728319711007002E-3</v>
      </c>
      <c r="AM46" s="287">
        <f t="shared" ca="1" si="11"/>
        <v>2.4489449687809485E-3</v>
      </c>
      <c r="AN46" s="287">
        <f t="shared" ca="1" si="11"/>
        <v>2.5011616367267061E-3</v>
      </c>
      <c r="AO46" s="287">
        <f t="shared" ca="1" si="11"/>
        <v>0</v>
      </c>
      <c r="AP46" s="287">
        <f t="shared" ca="1" si="11"/>
        <v>0</v>
      </c>
      <c r="AR46" s="286">
        <f ca="1">IF('6.Network design'!F70="Unknown",0,'6.Network design'!F70)</f>
        <v>181.33333333333334</v>
      </c>
    </row>
    <row r="47" spans="3:44">
      <c r="C47" s="114" t="str">
        <f ca="1">'C. Masterfiles'!C98</f>
        <v>S13</v>
      </c>
      <c r="D47" s="114" t="str">
        <f ca="1">'C. Masterfiles'!D98</f>
        <v>Селищен нает капацитет на едро (Wholesale local leased capacity)</v>
      </c>
      <c r="E47" s="287">
        <f t="shared" ref="E47:AP47" ca="1" si="12">IF(SUMPRODUCT(E$14:E$28,$AR$35:$AR$49)=0,0,E26*$AR47/SUMPRODUCT(E$14:E$28,$AR$35:$AR$49))</f>
        <v>1.5606736430725254E-3</v>
      </c>
      <c r="F47" s="287">
        <f t="shared" ca="1" si="12"/>
        <v>1.5606736430725254E-3</v>
      </c>
      <c r="G47" s="287">
        <f t="shared" ca="1" si="12"/>
        <v>1.5980849796801797E-3</v>
      </c>
      <c r="H47" s="287">
        <f t="shared" ca="1" si="12"/>
        <v>1.5980849796801797E-3</v>
      </c>
      <c r="I47" s="287">
        <f t="shared" ca="1" si="12"/>
        <v>1.5980849796801797E-3</v>
      </c>
      <c r="J47" s="287">
        <f t="shared" ca="1" si="12"/>
        <v>1.5980849796801797E-3</v>
      </c>
      <c r="K47" s="287">
        <f t="shared" ca="1" si="12"/>
        <v>1.7219144311741042E-3</v>
      </c>
      <c r="L47" s="287">
        <f t="shared" ca="1" si="12"/>
        <v>1.7219144311741042E-3</v>
      </c>
      <c r="M47" s="287">
        <f t="shared" ca="1" si="12"/>
        <v>1.7219144311741042E-3</v>
      </c>
      <c r="N47" s="287">
        <f t="shared" ca="1" si="12"/>
        <v>1.7219144311741042E-3</v>
      </c>
      <c r="O47" s="287">
        <f t="shared" ca="1" si="12"/>
        <v>2.6044396519643428E-3</v>
      </c>
      <c r="P47" s="287">
        <f t="shared" ca="1" si="12"/>
        <v>4.8290961282557006E-2</v>
      </c>
      <c r="Q47" s="287">
        <f t="shared" ca="1" si="12"/>
        <v>2.4715569210997008E-2</v>
      </c>
      <c r="R47" s="287">
        <f t="shared" ca="1" si="12"/>
        <v>2.6044396519643428E-3</v>
      </c>
      <c r="S47" s="287">
        <f t="shared" ca="1" si="12"/>
        <v>0</v>
      </c>
      <c r="T47" s="287">
        <f t="shared" ca="1" si="12"/>
        <v>0</v>
      </c>
      <c r="U47" s="287">
        <f t="shared" ca="1" si="12"/>
        <v>0</v>
      </c>
      <c r="V47" s="287">
        <f t="shared" ca="1" si="12"/>
        <v>0</v>
      </c>
      <c r="W47" s="287">
        <f t="shared" ca="1" si="12"/>
        <v>0.24835015113337744</v>
      </c>
      <c r="X47" s="287">
        <f t="shared" ca="1" si="12"/>
        <v>0.24835015113337744</v>
      </c>
      <c r="Y47" s="287">
        <f t="shared" ca="1" si="12"/>
        <v>0.24835015113337744</v>
      </c>
      <c r="Z47" s="287">
        <f t="shared" ca="1" si="12"/>
        <v>0.24835015113337744</v>
      </c>
      <c r="AA47" s="287">
        <f t="shared" ca="1" si="12"/>
        <v>0</v>
      </c>
      <c r="AB47" s="287">
        <f t="shared" ca="1" si="12"/>
        <v>0</v>
      </c>
      <c r="AC47" s="287">
        <f t="shared" ca="1" si="12"/>
        <v>0</v>
      </c>
      <c r="AD47" s="287">
        <f t="shared" ca="1" si="12"/>
        <v>0</v>
      </c>
      <c r="AE47" s="287">
        <f t="shared" ca="1" si="12"/>
        <v>0</v>
      </c>
      <c r="AF47" s="287">
        <f t="shared" ca="1" si="12"/>
        <v>0</v>
      </c>
      <c r="AG47" s="287">
        <f t="shared" ca="1" si="12"/>
        <v>0</v>
      </c>
      <c r="AH47" s="287">
        <f t="shared" ca="1" si="12"/>
        <v>1.6855717383029991E-3</v>
      </c>
      <c r="AI47" s="287">
        <f t="shared" ca="1" si="12"/>
        <v>1.6855717383029991E-3</v>
      </c>
      <c r="AJ47" s="287">
        <f t="shared" ca="1" si="12"/>
        <v>0</v>
      </c>
      <c r="AK47" s="287">
        <f t="shared" ca="1" si="12"/>
        <v>1.5606736430725254E-3</v>
      </c>
      <c r="AL47" s="287">
        <f t="shared" ca="1" si="12"/>
        <v>1.5980849796801797E-3</v>
      </c>
      <c r="AM47" s="287">
        <f t="shared" ca="1" si="12"/>
        <v>1.7219144311741042E-3</v>
      </c>
      <c r="AN47" s="287">
        <f t="shared" ca="1" si="12"/>
        <v>8.7931463791173252E-4</v>
      </c>
      <c r="AO47" s="287">
        <f t="shared" ca="1" si="12"/>
        <v>0.24835015113337744</v>
      </c>
      <c r="AP47" s="287">
        <f t="shared" ca="1" si="12"/>
        <v>0</v>
      </c>
      <c r="AR47" s="286">
        <f ca="1">IF('6.Network design'!F71="Unknown",0,'6.Network design'!F71)</f>
        <v>127.5</v>
      </c>
    </row>
    <row r="48" spans="3:44">
      <c r="C48" s="114" t="str">
        <f ca="1">'C. Masterfiles'!C99</f>
        <v>S14</v>
      </c>
      <c r="D48" s="114" t="str">
        <f ca="1">'C. Masterfiles'!D99</f>
        <v>Национален нает капацитет на  едро (Wholesale long distance leased capacity)</v>
      </c>
      <c r="E48" s="287">
        <f t="shared" ref="E48:AP48" ca="1" si="13">IF(SUMPRODUCT(E$14:E$28,$AR$35:$AR$49)=0,0,E27*$AR48/SUMPRODUCT(E$14:E$28,$AR$35:$AR$49))</f>
        <v>7.803368215362627E-4</v>
      </c>
      <c r="F48" s="287">
        <f t="shared" ca="1" si="13"/>
        <v>7.803368215362627E-4</v>
      </c>
      <c r="G48" s="287">
        <f t="shared" ca="1" si="13"/>
        <v>7.9904248984008985E-4</v>
      </c>
      <c r="H48" s="287">
        <f t="shared" ca="1" si="13"/>
        <v>7.9904248984008985E-4</v>
      </c>
      <c r="I48" s="287">
        <f t="shared" ca="1" si="13"/>
        <v>7.9904248984008985E-4</v>
      </c>
      <c r="J48" s="287">
        <f t="shared" ca="1" si="13"/>
        <v>7.9904248984008985E-4</v>
      </c>
      <c r="K48" s="287">
        <f t="shared" ca="1" si="13"/>
        <v>8.6095721558705209E-4</v>
      </c>
      <c r="L48" s="287">
        <f t="shared" ca="1" si="13"/>
        <v>8.6095721558705209E-4</v>
      </c>
      <c r="M48" s="287">
        <f t="shared" ca="1" si="13"/>
        <v>8.6095721558705209E-4</v>
      </c>
      <c r="N48" s="287">
        <f t="shared" ca="1" si="13"/>
        <v>8.6095721558705209E-4</v>
      </c>
      <c r="O48" s="287">
        <f t="shared" ca="1" si="13"/>
        <v>1.3022198259821714E-3</v>
      </c>
      <c r="P48" s="287">
        <f t="shared" ca="1" si="13"/>
        <v>2.4145480641278503E-2</v>
      </c>
      <c r="Q48" s="287">
        <f t="shared" ca="1" si="13"/>
        <v>1.2357784605498504E-2</v>
      </c>
      <c r="R48" s="287">
        <f t="shared" ca="1" si="13"/>
        <v>1.3022198259821714E-3</v>
      </c>
      <c r="S48" s="287">
        <f t="shared" ca="1" si="13"/>
        <v>0</v>
      </c>
      <c r="T48" s="287">
        <f t="shared" ca="1" si="13"/>
        <v>0</v>
      </c>
      <c r="U48" s="287">
        <f t="shared" ca="1" si="13"/>
        <v>0</v>
      </c>
      <c r="V48" s="287">
        <f t="shared" ca="1" si="13"/>
        <v>0</v>
      </c>
      <c r="W48" s="287">
        <f t="shared" ca="1" si="13"/>
        <v>0.12417507556668872</v>
      </c>
      <c r="X48" s="287">
        <f t="shared" ca="1" si="13"/>
        <v>0.12417507556668872</v>
      </c>
      <c r="Y48" s="287">
        <f t="shared" ca="1" si="13"/>
        <v>0.12417507556668872</v>
      </c>
      <c r="Z48" s="287">
        <f t="shared" ca="1" si="13"/>
        <v>0.12417507556668872</v>
      </c>
      <c r="AA48" s="287">
        <f t="shared" ca="1" si="13"/>
        <v>0</v>
      </c>
      <c r="AB48" s="287">
        <f t="shared" ca="1" si="13"/>
        <v>0</v>
      </c>
      <c r="AC48" s="287">
        <f t="shared" ca="1" si="13"/>
        <v>0</v>
      </c>
      <c r="AD48" s="287">
        <f t="shared" ca="1" si="13"/>
        <v>0</v>
      </c>
      <c r="AE48" s="287">
        <f t="shared" ca="1" si="13"/>
        <v>0</v>
      </c>
      <c r="AF48" s="287">
        <f t="shared" ca="1" si="13"/>
        <v>0</v>
      </c>
      <c r="AG48" s="287">
        <f t="shared" ca="1" si="13"/>
        <v>0</v>
      </c>
      <c r="AH48" s="287">
        <f t="shared" ca="1" si="13"/>
        <v>8.4278586915149955E-4</v>
      </c>
      <c r="AI48" s="287">
        <f t="shared" ca="1" si="13"/>
        <v>8.4278586915149955E-4</v>
      </c>
      <c r="AJ48" s="287">
        <f t="shared" ca="1" si="13"/>
        <v>0</v>
      </c>
      <c r="AK48" s="287">
        <f t="shared" ca="1" si="13"/>
        <v>7.803368215362627E-4</v>
      </c>
      <c r="AL48" s="287">
        <f t="shared" ca="1" si="13"/>
        <v>7.9904248984008985E-4</v>
      </c>
      <c r="AM48" s="287">
        <f t="shared" ca="1" si="13"/>
        <v>8.6095721558705209E-4</v>
      </c>
      <c r="AN48" s="287">
        <f t="shared" ca="1" si="13"/>
        <v>4.3965731895586626E-4</v>
      </c>
      <c r="AO48" s="287">
        <f t="shared" ca="1" si="13"/>
        <v>0.12417507556668872</v>
      </c>
      <c r="AP48" s="287">
        <f t="shared" ca="1" si="13"/>
        <v>0</v>
      </c>
      <c r="AR48" s="286">
        <f ca="1">IF('6.Network design'!F72="Unknown",0,'6.Network design'!F72)</f>
        <v>63.75</v>
      </c>
    </row>
    <row r="49" spans="3:44">
      <c r="C49" s="114" t="str">
        <f ca="1">'C. Masterfiles'!C100</f>
        <v>S15</v>
      </c>
      <c r="D49" s="114" t="str">
        <f ca="1">'C. Masterfiles'!D100</f>
        <v>Международен нает капацитет на  едро (Wholesale International leased capacity)</v>
      </c>
      <c r="E49" s="287">
        <f t="shared" ref="E49:AP49" ca="1" si="14">IF(SUMPRODUCT(E$14:E$28,$AR$35:$AR$49)=0,0,E28*$AR49/SUMPRODUCT(E$14:E$28,$AR$35:$AR$49))</f>
        <v>3.1213472861450509E-4</v>
      </c>
      <c r="F49" s="287">
        <f t="shared" ca="1" si="14"/>
        <v>3.1213472861450509E-4</v>
      </c>
      <c r="G49" s="287">
        <f t="shared" ca="1" si="14"/>
        <v>3.1961699593603595E-4</v>
      </c>
      <c r="H49" s="287">
        <f t="shared" ca="1" si="14"/>
        <v>3.1961699593603595E-4</v>
      </c>
      <c r="I49" s="287">
        <f t="shared" ca="1" si="14"/>
        <v>3.1961699593603595E-4</v>
      </c>
      <c r="J49" s="287">
        <f t="shared" ca="1" si="14"/>
        <v>3.1961699593603595E-4</v>
      </c>
      <c r="K49" s="287">
        <f t="shared" ca="1" si="14"/>
        <v>3.4438288623482084E-4</v>
      </c>
      <c r="L49" s="287">
        <f t="shared" ca="1" si="14"/>
        <v>3.4438288623482084E-4</v>
      </c>
      <c r="M49" s="287">
        <f t="shared" ca="1" si="14"/>
        <v>3.4438288623482084E-4</v>
      </c>
      <c r="N49" s="287">
        <f t="shared" ca="1" si="14"/>
        <v>3.4438288623482084E-4</v>
      </c>
      <c r="O49" s="287">
        <f t="shared" ca="1" si="14"/>
        <v>3.4725862026191239E-4</v>
      </c>
      <c r="P49" s="287">
        <f t="shared" ca="1" si="14"/>
        <v>4.8290961282557009E-3</v>
      </c>
      <c r="Q49" s="287">
        <f t="shared" ca="1" si="14"/>
        <v>4.9431138421994012E-3</v>
      </c>
      <c r="R49" s="287">
        <f t="shared" ca="1" si="14"/>
        <v>3.4725862026191239E-4</v>
      </c>
      <c r="S49" s="287">
        <f t="shared" ca="1" si="14"/>
        <v>0</v>
      </c>
      <c r="T49" s="287">
        <f t="shared" ca="1" si="14"/>
        <v>0</v>
      </c>
      <c r="U49" s="287">
        <f t="shared" ca="1" si="14"/>
        <v>0</v>
      </c>
      <c r="V49" s="287">
        <f t="shared" ca="1" si="14"/>
        <v>0</v>
      </c>
      <c r="W49" s="287">
        <f t="shared" ca="1" si="14"/>
        <v>0</v>
      </c>
      <c r="X49" s="287">
        <f t="shared" ca="1" si="14"/>
        <v>0</v>
      </c>
      <c r="Y49" s="287">
        <f t="shared" ca="1" si="14"/>
        <v>0</v>
      </c>
      <c r="Z49" s="287">
        <f t="shared" ca="1" si="14"/>
        <v>0</v>
      </c>
      <c r="AA49" s="287">
        <f t="shared" ca="1" si="14"/>
        <v>0.19803263495358611</v>
      </c>
      <c r="AB49" s="287">
        <f t="shared" ca="1" si="14"/>
        <v>0.19803263495358611</v>
      </c>
      <c r="AC49" s="287">
        <f t="shared" ca="1" si="14"/>
        <v>0.19803263495358611</v>
      </c>
      <c r="AD49" s="287">
        <f t="shared" ca="1" si="14"/>
        <v>0.19803263495358611</v>
      </c>
      <c r="AE49" s="287">
        <f t="shared" ca="1" si="14"/>
        <v>0</v>
      </c>
      <c r="AF49" s="287">
        <f t="shared" ca="1" si="14"/>
        <v>0</v>
      </c>
      <c r="AG49" s="287">
        <f t="shared" ca="1" si="14"/>
        <v>0</v>
      </c>
      <c r="AH49" s="287">
        <f t="shared" ca="1" si="14"/>
        <v>3.3711434766059986E-4</v>
      </c>
      <c r="AI49" s="287">
        <f t="shared" ca="1" si="14"/>
        <v>3.3711434766059986E-4</v>
      </c>
      <c r="AJ49" s="287">
        <f t="shared" ca="1" si="14"/>
        <v>0</v>
      </c>
      <c r="AK49" s="287">
        <f t="shared" ca="1" si="14"/>
        <v>3.1213472861450509E-4</v>
      </c>
      <c r="AL49" s="287">
        <f t="shared" ca="1" si="14"/>
        <v>3.1961699593603595E-4</v>
      </c>
      <c r="AM49" s="287">
        <f t="shared" ca="1" si="14"/>
        <v>3.4438288623482084E-4</v>
      </c>
      <c r="AN49" s="287">
        <f t="shared" ca="1" si="14"/>
        <v>3.5172585516469302E-4</v>
      </c>
      <c r="AO49" s="287">
        <f t="shared" ca="1" si="14"/>
        <v>0</v>
      </c>
      <c r="AP49" s="287">
        <f t="shared" ca="1" si="14"/>
        <v>3.7032173918742748E-4</v>
      </c>
      <c r="AR49" s="286">
        <f ca="1">IF('6.Network design'!F73="Unknown",0,'6.Network design'!F73)</f>
        <v>25.5</v>
      </c>
    </row>
    <row r="50" spans="3:44">
      <c r="C50" s="173"/>
      <c r="D50" s="301" t="s">
        <v>22</v>
      </c>
      <c r="E50" s="302">
        <f t="shared" ref="E50:AG50" ca="1" si="15">SUM(E35:E49)</f>
        <v>1.0000000000000002</v>
      </c>
      <c r="F50" s="302">
        <f t="shared" ca="1" si="15"/>
        <v>1.0000000000000002</v>
      </c>
      <c r="G50" s="302">
        <f t="shared" ca="1" si="15"/>
        <v>1</v>
      </c>
      <c r="H50" s="302">
        <f t="shared" ca="1" si="15"/>
        <v>1</v>
      </c>
      <c r="I50" s="302">
        <f t="shared" ca="1" si="15"/>
        <v>1</v>
      </c>
      <c r="J50" s="302">
        <f t="shared" ca="1" si="15"/>
        <v>1</v>
      </c>
      <c r="K50" s="302">
        <f t="shared" ca="1" si="15"/>
        <v>1</v>
      </c>
      <c r="L50" s="302">
        <f t="shared" ca="1" si="15"/>
        <v>1</v>
      </c>
      <c r="M50" s="302">
        <f t="shared" ca="1" si="15"/>
        <v>1</v>
      </c>
      <c r="N50" s="302">
        <f t="shared" ca="1" si="15"/>
        <v>1</v>
      </c>
      <c r="O50" s="302">
        <f t="shared" ca="1" si="15"/>
        <v>1</v>
      </c>
      <c r="P50" s="302">
        <f t="shared" ca="1" si="15"/>
        <v>1</v>
      </c>
      <c r="Q50" s="302">
        <f t="shared" ca="1" si="15"/>
        <v>0.99999999999999989</v>
      </c>
      <c r="R50" s="302">
        <f t="shared" ca="1" si="15"/>
        <v>1</v>
      </c>
      <c r="S50" s="302">
        <f t="shared" ca="1" si="15"/>
        <v>0.99999999999999989</v>
      </c>
      <c r="T50" s="302">
        <f t="shared" ca="1" si="15"/>
        <v>0.99999999999999989</v>
      </c>
      <c r="U50" s="302">
        <f t="shared" ca="1" si="15"/>
        <v>0.99999999999999989</v>
      </c>
      <c r="V50" s="302">
        <f t="shared" ca="1" si="15"/>
        <v>0.99999999999999989</v>
      </c>
      <c r="W50" s="302">
        <f t="shared" ca="1" si="15"/>
        <v>0.99999999999999989</v>
      </c>
      <c r="X50" s="302">
        <f t="shared" ca="1" si="15"/>
        <v>0.99999999999999989</v>
      </c>
      <c r="Y50" s="302">
        <f t="shared" ca="1" si="15"/>
        <v>0.99999999999999989</v>
      </c>
      <c r="Z50" s="302">
        <f t="shared" ca="1" si="15"/>
        <v>0.99999999999999989</v>
      </c>
      <c r="AA50" s="302">
        <f t="shared" ca="1" si="15"/>
        <v>1</v>
      </c>
      <c r="AB50" s="302">
        <f t="shared" ca="1" si="15"/>
        <v>1</v>
      </c>
      <c r="AC50" s="302">
        <f t="shared" ca="1" si="15"/>
        <v>1</v>
      </c>
      <c r="AD50" s="302">
        <f t="shared" ca="1" si="15"/>
        <v>1</v>
      </c>
      <c r="AE50" s="302">
        <f t="shared" ca="1" si="15"/>
        <v>0.99999999999999989</v>
      </c>
      <c r="AF50" s="302">
        <f t="shared" ca="1" si="15"/>
        <v>0.99999999999999989</v>
      </c>
      <c r="AG50" s="302">
        <f t="shared" ca="1" si="15"/>
        <v>0.99999999999999989</v>
      </c>
      <c r="AH50" s="302">
        <f t="shared" ref="AH50:AP50" ca="1" si="16">SUM(AH35:AH49)</f>
        <v>1.0000000000000004</v>
      </c>
      <c r="AI50" s="302">
        <f t="shared" ca="1" si="16"/>
        <v>1.0000000000000004</v>
      </c>
      <c r="AJ50" s="302">
        <f t="shared" ca="1" si="16"/>
        <v>0.99999999999999989</v>
      </c>
      <c r="AK50" s="302">
        <f t="shared" ca="1" si="16"/>
        <v>1.0000000000000002</v>
      </c>
      <c r="AL50" s="302">
        <f t="shared" ca="1" si="16"/>
        <v>1</v>
      </c>
      <c r="AM50" s="302">
        <f t="shared" ca="1" si="16"/>
        <v>1</v>
      </c>
      <c r="AN50" s="302">
        <f t="shared" ca="1" si="16"/>
        <v>1</v>
      </c>
      <c r="AO50" s="302">
        <f t="shared" ca="1" si="16"/>
        <v>0.99999999999999989</v>
      </c>
      <c r="AP50" s="302">
        <f t="shared" ca="1" si="16"/>
        <v>1</v>
      </c>
    </row>
    <row r="52" spans="3:44">
      <c r="C52" s="182">
        <f ca="1">'C. Masterfiles'!$D$107</f>
        <v>2016</v>
      </c>
      <c r="AR52" s="182">
        <f ca="1">'C. Masterfiles'!$D$107</f>
        <v>2016</v>
      </c>
    </row>
    <row r="53" spans="3:44" ht="38.25">
      <c r="C53" s="84" t="s">
        <v>21</v>
      </c>
      <c r="D53" s="84" t="s">
        <v>45</v>
      </c>
      <c r="E53" s="189" t="str">
        <f ca="1">'C. Masterfiles'!$E$13</f>
        <v>MSAN-CMN</v>
      </c>
      <c r="F53" s="189" t="str">
        <f ca="1">'C. Masterfiles'!$E$14</f>
        <v>MSAN-1GE</v>
      </c>
      <c r="G53" s="189" t="str">
        <f ca="1">'C. Masterfiles'!$E$15</f>
        <v>AGGR-CMN</v>
      </c>
      <c r="H53" s="189" t="str">
        <f ca="1">'C. Masterfiles'!$E$16</f>
        <v>AGGR-1GE-MSAN</v>
      </c>
      <c r="I53" s="189" t="str">
        <f ca="1">'C. Masterfiles'!$E$17</f>
        <v>AGGR-2,5GE-AGGR</v>
      </c>
      <c r="J53" s="189" t="str">
        <f ca="1">'C. Masterfiles'!$E$18</f>
        <v>AGGR-PROC</v>
      </c>
      <c r="K53" s="189" t="str">
        <f ca="1">'C. Masterfiles'!$E$19</f>
        <v>EDGE-CMN</v>
      </c>
      <c r="L53" s="189" t="str">
        <f ca="1">'C. Masterfiles'!$E$20</f>
        <v>EDGE-2,5GE-AGGR</v>
      </c>
      <c r="M53" s="189" t="str">
        <f ca="1">'C. Masterfiles'!$E$21</f>
        <v>EDGE-2,5GE-EDGE</v>
      </c>
      <c r="N53" s="189" t="str">
        <f ca="1">'C. Masterfiles'!$E$22</f>
        <v>EDGE-PROC</v>
      </c>
      <c r="O53" s="189" t="str">
        <f ca="1">'C. Masterfiles'!$E$23</f>
        <v>CORE-CMN</v>
      </c>
      <c r="P53" s="189" t="str">
        <f ca="1">'C. Masterfiles'!$E$24</f>
        <v>CORE-2,5GE-EDGE</v>
      </c>
      <c r="Q53" s="189" t="str">
        <f ca="1">'C. Masterfiles'!$E$25</f>
        <v>CORE-2,5GE-CORE</v>
      </c>
      <c r="R53" s="189" t="str">
        <f ca="1">'C. Masterfiles'!$E$26</f>
        <v>CORE-PROC</v>
      </c>
      <c r="S53" s="189" t="str">
        <f ca="1">'C. Masterfiles'!$E$27</f>
        <v>SX-CMN</v>
      </c>
      <c r="T53" s="189" t="str">
        <f ca="1">'C. Masterfiles'!$E$28</f>
        <v>SX-SBC</v>
      </c>
      <c r="U53" s="189" t="str">
        <f ca="1">'C. Masterfiles'!$E$29</f>
        <v>SX-VOICE</v>
      </c>
      <c r="V53" s="189" t="str">
        <f ca="1">'C. Masterfiles'!$E$30</f>
        <v>SX-RTU</v>
      </c>
      <c r="W53" s="189" t="str">
        <f ca="1">'C. Masterfiles'!$E$31</f>
        <v>ICGW-CMN</v>
      </c>
      <c r="X53" s="189" t="str">
        <f ca="1">'C. Masterfiles'!$E$32</f>
        <v>ICGW-CONTROL</v>
      </c>
      <c r="Y53" s="189" t="str">
        <f ca="1">'C. Masterfiles'!$E$33</f>
        <v>ICGW-1GE-CORE</v>
      </c>
      <c r="Z53" s="189" t="str">
        <f ca="1">'C. Masterfiles'!$E$34</f>
        <v>ICGW-TDM-OLO</v>
      </c>
      <c r="AA53" s="189" t="str">
        <f ca="1">'C. Masterfiles'!$E$35</f>
        <v>INTGW-CMN</v>
      </c>
      <c r="AB53" s="189" t="str">
        <f ca="1">'C. Masterfiles'!$E$36</f>
        <v>INTGW-CONTROL</v>
      </c>
      <c r="AC53" s="189" t="str">
        <f ca="1">'C. Masterfiles'!$E$37</f>
        <v>INTGW-1GE-CORE</v>
      </c>
      <c r="AD53" s="189" t="str">
        <f ca="1">'C. Masterfiles'!$E$38</f>
        <v>INTGW-TDM-INT</v>
      </c>
      <c r="AE53" s="189" t="str">
        <f ca="1">'C. Masterfiles'!$E$39</f>
        <v>SGW-CMN</v>
      </c>
      <c r="AF53" s="189" t="str">
        <f ca="1">'C. Masterfiles'!$E$40</f>
        <v>SGW-CONTROL</v>
      </c>
      <c r="AG53" s="189" t="str">
        <f ca="1">'C. Masterfiles'!$E$41</f>
        <v>SGW-SIGTRAN</v>
      </c>
      <c r="AH53" s="189" t="str">
        <f ca="1">'C. Masterfiles'!$E$42</f>
        <v>NMS</v>
      </c>
      <c r="AI53" s="189" t="str">
        <f ca="1">'C. Masterfiles'!$E$43</f>
        <v>OSS</v>
      </c>
      <c r="AJ53" s="189" t="str">
        <f ca="1">'C. Masterfiles'!$E$44</f>
        <v>IBIL</v>
      </c>
      <c r="AK53" s="189" t="str">
        <f ca="1">'C. Masterfiles'!$D$51</f>
        <v>MSAN ring</v>
      </c>
      <c r="AL53" s="189" t="str">
        <f ca="1">'C. Masterfiles'!$D$52</f>
        <v>AGGR ring</v>
      </c>
      <c r="AM53" s="189" t="str">
        <f ca="1">'C. Masterfiles'!$D$53</f>
        <v>EDGE ring</v>
      </c>
      <c r="AN53" s="189" t="str">
        <f ca="1">'C. Masterfiles'!$D$54</f>
        <v>CORE ring</v>
      </c>
      <c r="AO53" s="189" t="str">
        <f ca="1">'C. Masterfiles'!$D$55</f>
        <v>CORE-ICGW</v>
      </c>
      <c r="AP53" s="189" t="str">
        <f ca="1">'C. Masterfiles'!$D$56</f>
        <v>CORE-INTGW</v>
      </c>
      <c r="AR53" s="189" t="s">
        <v>138</v>
      </c>
    </row>
    <row r="54" spans="3:44">
      <c r="C54" s="114" t="str">
        <f ca="1">'C. Masterfiles'!C86</f>
        <v>S01</v>
      </c>
      <c r="D54" s="114" t="str">
        <f ca="1">'C. Masterfiles'!D86</f>
        <v>Повиквания в мрежата (On Net calls)</v>
      </c>
      <c r="E54" s="287">
        <f t="shared" ref="E54:AP54" ca="1" si="17">IF(SUMPRODUCT(E$14:E$28,$AR$54:$AR$68)=0,0,E14*$AR54/SUMPRODUCT(E$14:E$28,$AR$54:$AR$68))</f>
        <v>8.5861970963710642E-3</v>
      </c>
      <c r="F54" s="287">
        <f t="shared" ca="1" si="17"/>
        <v>8.5861970963710642E-3</v>
      </c>
      <c r="G54" s="287">
        <f t="shared" ca="1" si="17"/>
        <v>8.7920191855553262E-3</v>
      </c>
      <c r="H54" s="287">
        <f t="shared" ca="1" si="17"/>
        <v>8.7920191855553262E-3</v>
      </c>
      <c r="I54" s="287">
        <f t="shared" ca="1" si="17"/>
        <v>8.7920191855553262E-3</v>
      </c>
      <c r="J54" s="287">
        <f t="shared" ca="1" si="17"/>
        <v>8.7920191855553262E-3</v>
      </c>
      <c r="K54" s="287">
        <f t="shared" ca="1" si="17"/>
        <v>9.473278897719855E-3</v>
      </c>
      <c r="L54" s="287">
        <f t="shared" ca="1" si="17"/>
        <v>9.473278897719855E-3</v>
      </c>
      <c r="M54" s="287">
        <f t="shared" ca="1" si="17"/>
        <v>9.473278897719855E-3</v>
      </c>
      <c r="N54" s="287">
        <f t="shared" ca="1" si="17"/>
        <v>9.473278897719855E-3</v>
      </c>
      <c r="O54" s="287">
        <f t="shared" ca="1" si="17"/>
        <v>9.5523845431023779E-3</v>
      </c>
      <c r="P54" s="287">
        <f t="shared" ca="1" si="17"/>
        <v>0.13283869865610015</v>
      </c>
      <c r="Q54" s="287">
        <f t="shared" ca="1" si="17"/>
        <v>0.13597509609813982</v>
      </c>
      <c r="R54" s="287">
        <f t="shared" ca="1" si="17"/>
        <v>9.5523845431023779E-3</v>
      </c>
      <c r="S54" s="287">
        <f t="shared" ca="1" si="17"/>
        <v>0.47305611291618377</v>
      </c>
      <c r="T54" s="287">
        <f t="shared" ca="1" si="17"/>
        <v>0.47305611291618377</v>
      </c>
      <c r="U54" s="287">
        <f t="shared" ca="1" si="17"/>
        <v>0.47305611291618377</v>
      </c>
      <c r="V54" s="287">
        <f t="shared" ca="1" si="17"/>
        <v>0.47305611291618377</v>
      </c>
      <c r="W54" s="287">
        <f t="shared" ca="1" si="17"/>
        <v>0</v>
      </c>
      <c r="X54" s="287">
        <f t="shared" ca="1" si="17"/>
        <v>0</v>
      </c>
      <c r="Y54" s="287">
        <f t="shared" ca="1" si="17"/>
        <v>0</v>
      </c>
      <c r="Z54" s="287">
        <f t="shared" ca="1" si="17"/>
        <v>0</v>
      </c>
      <c r="AA54" s="287">
        <f t="shared" ca="1" si="17"/>
        <v>0</v>
      </c>
      <c r="AB54" s="287">
        <f t="shared" ca="1" si="17"/>
        <v>0</v>
      </c>
      <c r="AC54" s="287">
        <f t="shared" ca="1" si="17"/>
        <v>0</v>
      </c>
      <c r="AD54" s="287">
        <f t="shared" ca="1" si="17"/>
        <v>0</v>
      </c>
      <c r="AE54" s="287">
        <f t="shared" ca="1" si="17"/>
        <v>0</v>
      </c>
      <c r="AF54" s="287">
        <f t="shared" ca="1" si="17"/>
        <v>0</v>
      </c>
      <c r="AG54" s="287">
        <f t="shared" ca="1" si="17"/>
        <v>0</v>
      </c>
      <c r="AH54" s="287">
        <f t="shared" ca="1" si="17"/>
        <v>4.63666802774018E-3</v>
      </c>
      <c r="AI54" s="287">
        <f t="shared" ca="1" si="17"/>
        <v>4.63666802774018E-3</v>
      </c>
      <c r="AJ54" s="287">
        <f t="shared" ca="1" si="17"/>
        <v>0.47305611291618377</v>
      </c>
      <c r="AK54" s="287">
        <f t="shared" ca="1" si="17"/>
        <v>8.5861970963710642E-3</v>
      </c>
      <c r="AL54" s="287">
        <f t="shared" ca="1" si="17"/>
        <v>8.7920191855553262E-3</v>
      </c>
      <c r="AM54" s="287">
        <f t="shared" ca="1" si="17"/>
        <v>9.473278897719855E-3</v>
      </c>
      <c r="AN54" s="287">
        <f t="shared" ca="1" si="17"/>
        <v>4.8376345844929735E-3</v>
      </c>
      <c r="AO54" s="287">
        <f t="shared" ca="1" si="17"/>
        <v>0</v>
      </c>
      <c r="AP54" s="287">
        <f t="shared" ca="1" si="17"/>
        <v>0</v>
      </c>
      <c r="AR54" s="286">
        <f ca="1">IF('6.Network design'!G59="Unknown",0,'6.Network design'!G59)</f>
        <v>357.74133091166908</v>
      </c>
    </row>
    <row r="55" spans="3:44">
      <c r="C55" s="114" t="str">
        <f ca="1">'C. Masterfiles'!C87</f>
        <v>S02</v>
      </c>
      <c r="D55" s="114" t="str">
        <f ca="1">'C. Masterfiles'!D87</f>
        <v>Изходящи повиквания към ОП (Originating calls to OLO)</v>
      </c>
      <c r="E55" s="287">
        <f t="shared" ref="E55:AP55" ca="1" si="18">IF(SUMPRODUCT(E$14:E$28,$AR$54:$AR$68)=0,0,E15*$AR55/SUMPRODUCT(E$14:E$28,$AR$54:$AR$68))</f>
        <v>1.7815274478520109E-3</v>
      </c>
      <c r="F55" s="287">
        <f t="shared" ca="1" si="18"/>
        <v>1.7815274478520109E-3</v>
      </c>
      <c r="G55" s="287">
        <f t="shared" ca="1" si="18"/>
        <v>1.824232931681515E-3</v>
      </c>
      <c r="H55" s="287">
        <f t="shared" ca="1" si="18"/>
        <v>1.824232931681515E-3</v>
      </c>
      <c r="I55" s="287">
        <f t="shared" ca="1" si="18"/>
        <v>1.824232931681515E-3</v>
      </c>
      <c r="J55" s="287">
        <f t="shared" ca="1" si="18"/>
        <v>1.824232931681515E-3</v>
      </c>
      <c r="K55" s="287">
        <f t="shared" ca="1" si="18"/>
        <v>1.9655857171713598E-3</v>
      </c>
      <c r="L55" s="287">
        <f t="shared" ca="1" si="18"/>
        <v>1.9655857171713598E-3</v>
      </c>
      <c r="M55" s="287">
        <f t="shared" ca="1" si="18"/>
        <v>1.9655857171713598E-3</v>
      </c>
      <c r="N55" s="287">
        <f t="shared" ca="1" si="18"/>
        <v>1.9655857171713598E-3</v>
      </c>
      <c r="O55" s="287">
        <f t="shared" ca="1" si="18"/>
        <v>2.9729987091433163E-3</v>
      </c>
      <c r="P55" s="287">
        <f t="shared" ca="1" si="18"/>
        <v>2.7562352125926212E-2</v>
      </c>
      <c r="Q55" s="287">
        <f t="shared" ca="1" si="18"/>
        <v>2.8213114980266941E-2</v>
      </c>
      <c r="R55" s="287">
        <f t="shared" ca="1" si="18"/>
        <v>2.9729987091433163E-3</v>
      </c>
      <c r="S55" s="287">
        <f t="shared" ca="1" si="18"/>
        <v>0.19630633680434686</v>
      </c>
      <c r="T55" s="287">
        <f t="shared" ca="1" si="18"/>
        <v>0.19630633680434686</v>
      </c>
      <c r="U55" s="287">
        <f t="shared" ca="1" si="18"/>
        <v>0.19630633680434686</v>
      </c>
      <c r="V55" s="287">
        <f t="shared" ca="1" si="18"/>
        <v>0.19630633680434686</v>
      </c>
      <c r="W55" s="287">
        <f t="shared" ca="1" si="18"/>
        <v>0.28349463892480598</v>
      </c>
      <c r="X55" s="287">
        <f t="shared" ca="1" si="18"/>
        <v>0.28349463892480598</v>
      </c>
      <c r="Y55" s="287">
        <f t="shared" ca="1" si="18"/>
        <v>0.28349463892480598</v>
      </c>
      <c r="Z55" s="287">
        <f t="shared" ca="1" si="18"/>
        <v>0.28349463892480598</v>
      </c>
      <c r="AA55" s="287">
        <f t="shared" ca="1" si="18"/>
        <v>0</v>
      </c>
      <c r="AB55" s="287">
        <f t="shared" ca="1" si="18"/>
        <v>0</v>
      </c>
      <c r="AC55" s="287">
        <f t="shared" ca="1" si="18"/>
        <v>0</v>
      </c>
      <c r="AD55" s="287">
        <f t="shared" ca="1" si="18"/>
        <v>0</v>
      </c>
      <c r="AE55" s="287">
        <f t="shared" ca="1" si="18"/>
        <v>0.37253745914149333</v>
      </c>
      <c r="AF55" s="287">
        <f t="shared" ca="1" si="18"/>
        <v>0.37253745914149333</v>
      </c>
      <c r="AG55" s="287">
        <f t="shared" ca="1" si="18"/>
        <v>0.37253745914149333</v>
      </c>
      <c r="AH55" s="287">
        <f t="shared" ca="1" si="18"/>
        <v>1.9241001028239145E-3</v>
      </c>
      <c r="AI55" s="287">
        <f t="shared" ca="1" si="18"/>
        <v>1.9241001028239145E-3</v>
      </c>
      <c r="AJ55" s="287">
        <f t="shared" ca="1" si="18"/>
        <v>0.19630633680434686</v>
      </c>
      <c r="AK55" s="287">
        <f t="shared" ca="1" si="18"/>
        <v>1.7815274478520109E-3</v>
      </c>
      <c r="AL55" s="287">
        <f t="shared" ca="1" si="18"/>
        <v>1.824232931681515E-3</v>
      </c>
      <c r="AM55" s="287">
        <f t="shared" ca="1" si="18"/>
        <v>1.9655857171713598E-3</v>
      </c>
      <c r="AN55" s="287">
        <f t="shared" ca="1" si="18"/>
        <v>1.0037480735906852E-3</v>
      </c>
      <c r="AO55" s="287">
        <f t="shared" ca="1" si="18"/>
        <v>0.28349463892480598</v>
      </c>
      <c r="AP55" s="287">
        <f t="shared" ca="1" si="18"/>
        <v>0</v>
      </c>
      <c r="AR55" s="286">
        <f ca="1">IF('6.Network design'!G60="Unknown",0,'6.Network design'!G60)</f>
        <v>148.45361528437587</v>
      </c>
    </row>
    <row r="56" spans="3:44">
      <c r="C56" s="114" t="str">
        <f ca="1">'C. Masterfiles'!C88</f>
        <v>S03</v>
      </c>
      <c r="D56" s="114" t="str">
        <f ca="1">'C. Masterfiles'!D88</f>
        <v>Входящи повиквания от ОП (Terminating calls from OLO)</v>
      </c>
      <c r="E56" s="287">
        <f t="shared" ref="E56:AP56" ca="1" si="19">IF(SUMPRODUCT(E$14:E$28,$AR$54:$AR$68)=0,0,E16*$AR56/SUMPRODUCT(E$14:E$28,$AR$54:$AR$68))</f>
        <v>1.7363628201146144E-3</v>
      </c>
      <c r="F56" s="287">
        <f t="shared" ca="1" si="19"/>
        <v>1.7363628201146144E-3</v>
      </c>
      <c r="G56" s="287">
        <f t="shared" ca="1" si="19"/>
        <v>1.7779856502461188E-3</v>
      </c>
      <c r="H56" s="287">
        <f t="shared" ca="1" si="19"/>
        <v>1.7779856502461188E-3</v>
      </c>
      <c r="I56" s="287">
        <f t="shared" ca="1" si="19"/>
        <v>1.7779856502461188E-3</v>
      </c>
      <c r="J56" s="287">
        <f t="shared" ca="1" si="19"/>
        <v>1.7779856502461188E-3</v>
      </c>
      <c r="K56" s="287">
        <f t="shared" ca="1" si="19"/>
        <v>1.9157549119771856E-3</v>
      </c>
      <c r="L56" s="287">
        <f t="shared" ca="1" si="19"/>
        <v>1.9157549119771856E-3</v>
      </c>
      <c r="M56" s="287">
        <f t="shared" ca="1" si="19"/>
        <v>1.9157549119771856E-3</v>
      </c>
      <c r="N56" s="287">
        <f t="shared" ca="1" si="19"/>
        <v>1.9157549119771856E-3</v>
      </c>
      <c r="O56" s="287">
        <f t="shared" ca="1" si="19"/>
        <v>2.8976283407978203E-3</v>
      </c>
      <c r="P56" s="287">
        <f t="shared" ca="1" si="19"/>
        <v>2.6863601525796303E-2</v>
      </c>
      <c r="Q56" s="287">
        <f t="shared" ca="1" si="19"/>
        <v>2.7497866479923899E-2</v>
      </c>
      <c r="R56" s="287">
        <f t="shared" ca="1" si="19"/>
        <v>2.8976283407978203E-3</v>
      </c>
      <c r="S56" s="287">
        <f t="shared" ca="1" si="19"/>
        <v>0.19132965085154263</v>
      </c>
      <c r="T56" s="287">
        <f t="shared" ca="1" si="19"/>
        <v>0.19132965085154263</v>
      </c>
      <c r="U56" s="287">
        <f t="shared" ca="1" si="19"/>
        <v>0.19132965085154263</v>
      </c>
      <c r="V56" s="287">
        <f t="shared" ca="1" si="19"/>
        <v>0.19132965085154263</v>
      </c>
      <c r="W56" s="287">
        <f t="shared" ca="1" si="19"/>
        <v>0.27630758724731191</v>
      </c>
      <c r="X56" s="287">
        <f t="shared" ca="1" si="19"/>
        <v>0.27630758724731191</v>
      </c>
      <c r="Y56" s="287">
        <f t="shared" ca="1" si="19"/>
        <v>0.27630758724731191</v>
      </c>
      <c r="Z56" s="287">
        <f t="shared" ca="1" si="19"/>
        <v>0.27630758724731191</v>
      </c>
      <c r="AA56" s="287">
        <f t="shared" ca="1" si="19"/>
        <v>0</v>
      </c>
      <c r="AB56" s="287">
        <f t="shared" ca="1" si="19"/>
        <v>0</v>
      </c>
      <c r="AC56" s="287">
        <f t="shared" ca="1" si="19"/>
        <v>0</v>
      </c>
      <c r="AD56" s="287">
        <f t="shared" ca="1" si="19"/>
        <v>0</v>
      </c>
      <c r="AE56" s="287">
        <f t="shared" ca="1" si="19"/>
        <v>0.36309302667953625</v>
      </c>
      <c r="AF56" s="287">
        <f t="shared" ca="1" si="19"/>
        <v>0.36309302667953625</v>
      </c>
      <c r="AG56" s="287">
        <f t="shared" ca="1" si="19"/>
        <v>0.36309302667953625</v>
      </c>
      <c r="AH56" s="287">
        <f t="shared" ca="1" si="19"/>
        <v>1.8753210256458978E-3</v>
      </c>
      <c r="AI56" s="287">
        <f t="shared" ca="1" si="19"/>
        <v>1.8753210256458978E-3</v>
      </c>
      <c r="AJ56" s="287">
        <f t="shared" ca="1" si="19"/>
        <v>0.19132965085154263</v>
      </c>
      <c r="AK56" s="287">
        <f t="shared" ca="1" si="19"/>
        <v>1.7363628201146144E-3</v>
      </c>
      <c r="AL56" s="287">
        <f t="shared" ca="1" si="19"/>
        <v>1.7779856502461188E-3</v>
      </c>
      <c r="AM56" s="287">
        <f t="shared" ca="1" si="19"/>
        <v>1.9157549119771856E-3</v>
      </c>
      <c r="AN56" s="287">
        <f t="shared" ca="1" si="19"/>
        <v>9.7830142210040866E-4</v>
      </c>
      <c r="AO56" s="287">
        <f t="shared" ca="1" si="19"/>
        <v>0.27630758724731191</v>
      </c>
      <c r="AP56" s="287">
        <f t="shared" ca="1" si="19"/>
        <v>0</v>
      </c>
      <c r="AR56" s="286">
        <f ca="1">IF('6.Network design'!G61="Unknown",0,'6.Network design'!G61)</f>
        <v>144.69007390381867</v>
      </c>
    </row>
    <row r="57" spans="3:44">
      <c r="C57" s="114" t="str">
        <f ca="1">'C. Masterfiles'!C89</f>
        <v>S04</v>
      </c>
      <c r="D57" s="114" t="str">
        <f ca="1">'C. Masterfiles'!D89</f>
        <v>Изходящи международни повиквания (Outgoing Calls to International)</v>
      </c>
      <c r="E57" s="287">
        <f t="shared" ref="E57:AP57" ca="1" si="20">IF(SUMPRODUCT(E$14:E$28,$AR$54:$AR$68)=0,0,E17*$AR57/SUMPRODUCT(E$14:E$28,$AR$54:$AR$68))</f>
        <v>4.2302012513490236E-4</v>
      </c>
      <c r="F57" s="287">
        <f t="shared" ca="1" si="20"/>
        <v>4.2302012513490236E-4</v>
      </c>
      <c r="G57" s="287">
        <f t="shared" ca="1" si="20"/>
        <v>4.3316045675611013E-4</v>
      </c>
      <c r="H57" s="287">
        <f t="shared" ca="1" si="20"/>
        <v>4.3316045675611013E-4</v>
      </c>
      <c r="I57" s="287">
        <f t="shared" ca="1" si="20"/>
        <v>4.3316045675611013E-4</v>
      </c>
      <c r="J57" s="287">
        <f t="shared" ca="1" si="20"/>
        <v>4.3316045675611013E-4</v>
      </c>
      <c r="K57" s="287">
        <f t="shared" ca="1" si="20"/>
        <v>4.6672439262371415E-4</v>
      </c>
      <c r="L57" s="287">
        <f t="shared" ca="1" si="20"/>
        <v>4.6672439262371415E-4</v>
      </c>
      <c r="M57" s="287">
        <f t="shared" ca="1" si="20"/>
        <v>4.6672439262371415E-4</v>
      </c>
      <c r="N57" s="287">
        <f t="shared" ca="1" si="20"/>
        <v>4.6672439262371415E-4</v>
      </c>
      <c r="O57" s="287">
        <f t="shared" ca="1" si="20"/>
        <v>7.059325903084145E-4</v>
      </c>
      <c r="P57" s="287">
        <f t="shared" ca="1" si="20"/>
        <v>6.5446253210296205E-3</v>
      </c>
      <c r="Q57" s="287">
        <f t="shared" ca="1" si="20"/>
        <v>6.6991476576954258E-3</v>
      </c>
      <c r="R57" s="287">
        <f t="shared" ca="1" si="20"/>
        <v>7.059325903084145E-4</v>
      </c>
      <c r="S57" s="287">
        <f t="shared" ca="1" si="20"/>
        <v>4.6612546587408654E-2</v>
      </c>
      <c r="T57" s="287">
        <f t="shared" ca="1" si="20"/>
        <v>4.6612546587408654E-2</v>
      </c>
      <c r="U57" s="287">
        <f t="shared" ca="1" si="20"/>
        <v>4.6612546587408654E-2</v>
      </c>
      <c r="V57" s="287">
        <f t="shared" ca="1" si="20"/>
        <v>4.6612546587408654E-2</v>
      </c>
      <c r="W57" s="287">
        <f t="shared" ca="1" si="20"/>
        <v>0</v>
      </c>
      <c r="X57" s="287">
        <f t="shared" ca="1" si="20"/>
        <v>0</v>
      </c>
      <c r="Y57" s="287">
        <f t="shared" ca="1" si="20"/>
        <v>0</v>
      </c>
      <c r="Z57" s="287">
        <f t="shared" ca="1" si="20"/>
        <v>0</v>
      </c>
      <c r="AA57" s="287">
        <f t="shared" ca="1" si="20"/>
        <v>0.26838343298326434</v>
      </c>
      <c r="AB57" s="287">
        <f t="shared" ca="1" si="20"/>
        <v>0.26838343298326434</v>
      </c>
      <c r="AC57" s="287">
        <f t="shared" ca="1" si="20"/>
        <v>0.26838343298326434</v>
      </c>
      <c r="AD57" s="287">
        <f t="shared" ca="1" si="20"/>
        <v>0.26838343298326434</v>
      </c>
      <c r="AE57" s="287">
        <f t="shared" ca="1" si="20"/>
        <v>8.8458273698494225E-2</v>
      </c>
      <c r="AF57" s="287">
        <f t="shared" ca="1" si="20"/>
        <v>8.8458273698494225E-2</v>
      </c>
      <c r="AG57" s="287">
        <f t="shared" ca="1" si="20"/>
        <v>8.8458273698494225E-2</v>
      </c>
      <c r="AH57" s="287">
        <f t="shared" ca="1" si="20"/>
        <v>4.5687371656833608E-4</v>
      </c>
      <c r="AI57" s="287">
        <f t="shared" ca="1" si="20"/>
        <v>4.5687371656833608E-4</v>
      </c>
      <c r="AJ57" s="287">
        <f t="shared" ca="1" si="20"/>
        <v>4.6612546587408654E-2</v>
      </c>
      <c r="AK57" s="287">
        <f t="shared" ca="1" si="20"/>
        <v>4.2302012513490236E-4</v>
      </c>
      <c r="AL57" s="287">
        <f t="shared" ca="1" si="20"/>
        <v>4.3316045675611013E-4</v>
      </c>
      <c r="AM57" s="287">
        <f t="shared" ca="1" si="20"/>
        <v>4.6672439262371415E-4</v>
      </c>
      <c r="AN57" s="287">
        <f t="shared" ca="1" si="20"/>
        <v>2.3833797015375554E-4</v>
      </c>
      <c r="AO57" s="287">
        <f t="shared" ca="1" si="20"/>
        <v>0</v>
      </c>
      <c r="AP57" s="287">
        <f t="shared" ca="1" si="20"/>
        <v>5.0187798437741819E-4</v>
      </c>
      <c r="AR57" s="286">
        <f ca="1">IF('6.Network design'!G62="Unknown",0,'6.Network design'!G62)</f>
        <v>35.250013683506239</v>
      </c>
    </row>
    <row r="58" spans="3:44">
      <c r="C58" s="114" t="str">
        <f ca="1">'C. Masterfiles'!C90</f>
        <v>S05</v>
      </c>
      <c r="D58" s="114" t="str">
        <f ca="1">'C. Masterfiles'!D90</f>
        <v>Входящи международни повиквания (Incoming calls from international)</v>
      </c>
      <c r="E58" s="287">
        <f t="shared" ref="E58:AP58" ca="1" si="21">IF(SUMPRODUCT(E$14:E$28,$AR$54:$AR$68)=0,0,E18*$AR58/SUMPRODUCT(E$14:E$28,$AR$54:$AR$68))</f>
        <v>4.159671906015583E-4</v>
      </c>
      <c r="F58" s="287">
        <f t="shared" ca="1" si="21"/>
        <v>4.159671906015583E-4</v>
      </c>
      <c r="G58" s="287">
        <f t="shared" ca="1" si="21"/>
        <v>4.2593845439165999E-4</v>
      </c>
      <c r="H58" s="287">
        <f t="shared" ca="1" si="21"/>
        <v>4.2593845439165999E-4</v>
      </c>
      <c r="I58" s="287">
        <f t="shared" ca="1" si="21"/>
        <v>4.2593845439165999E-4</v>
      </c>
      <c r="J58" s="287">
        <f t="shared" ca="1" si="21"/>
        <v>4.2593845439165999E-4</v>
      </c>
      <c r="K58" s="287">
        <f t="shared" ca="1" si="21"/>
        <v>4.5894278510506467E-4</v>
      </c>
      <c r="L58" s="287">
        <f t="shared" ca="1" si="21"/>
        <v>4.5894278510506467E-4</v>
      </c>
      <c r="M58" s="287">
        <f t="shared" ca="1" si="21"/>
        <v>4.5894278510506467E-4</v>
      </c>
      <c r="N58" s="287">
        <f t="shared" ca="1" si="21"/>
        <v>4.5894278510506467E-4</v>
      </c>
      <c r="O58" s="287">
        <f t="shared" ca="1" si="21"/>
        <v>6.9416270975530489E-4</v>
      </c>
      <c r="P58" s="287">
        <f t="shared" ca="1" si="21"/>
        <v>6.4355080209489981E-3</v>
      </c>
      <c r="Q58" s="287">
        <f t="shared" ca="1" si="21"/>
        <v>6.5874540359230262E-3</v>
      </c>
      <c r="R58" s="287">
        <f t="shared" ca="1" si="21"/>
        <v>6.9416270975530489E-4</v>
      </c>
      <c r="S58" s="287">
        <f t="shared" ca="1" si="21"/>
        <v>4.5835384414784831E-2</v>
      </c>
      <c r="T58" s="287">
        <f t="shared" ca="1" si="21"/>
        <v>4.5835384414784831E-2</v>
      </c>
      <c r="U58" s="287">
        <f t="shared" ca="1" si="21"/>
        <v>4.5835384414784831E-2</v>
      </c>
      <c r="V58" s="287">
        <f t="shared" ca="1" si="21"/>
        <v>4.5835384414784831E-2</v>
      </c>
      <c r="W58" s="287">
        <f t="shared" ca="1" si="21"/>
        <v>0</v>
      </c>
      <c r="X58" s="287">
        <f t="shared" ca="1" si="21"/>
        <v>0</v>
      </c>
      <c r="Y58" s="287">
        <f t="shared" ca="1" si="21"/>
        <v>0</v>
      </c>
      <c r="Z58" s="287">
        <f t="shared" ca="1" si="21"/>
        <v>0</v>
      </c>
      <c r="AA58" s="287">
        <f t="shared" ca="1" si="21"/>
        <v>0.26390872676908261</v>
      </c>
      <c r="AB58" s="287">
        <f t="shared" ca="1" si="21"/>
        <v>0.26390872676908261</v>
      </c>
      <c r="AC58" s="287">
        <f t="shared" ca="1" si="21"/>
        <v>0.26390872676908261</v>
      </c>
      <c r="AD58" s="287">
        <f t="shared" ca="1" si="21"/>
        <v>0.26390872676908261</v>
      </c>
      <c r="AE58" s="287">
        <f t="shared" ca="1" si="21"/>
        <v>8.698342563274522E-2</v>
      </c>
      <c r="AF58" s="287">
        <f t="shared" ca="1" si="21"/>
        <v>8.698342563274522E-2</v>
      </c>
      <c r="AG58" s="287">
        <f t="shared" ca="1" si="21"/>
        <v>8.698342563274522E-2</v>
      </c>
      <c r="AH58" s="287">
        <f t="shared" ca="1" si="21"/>
        <v>4.4925634750833107E-4</v>
      </c>
      <c r="AI58" s="287">
        <f t="shared" ca="1" si="21"/>
        <v>4.4925634750833107E-4</v>
      </c>
      <c r="AJ58" s="287">
        <f t="shared" ca="1" si="21"/>
        <v>4.5835384414784831E-2</v>
      </c>
      <c r="AK58" s="287">
        <f t="shared" ca="1" si="21"/>
        <v>4.159671906015583E-4</v>
      </c>
      <c r="AL58" s="287">
        <f t="shared" ca="1" si="21"/>
        <v>4.2593845439165999E-4</v>
      </c>
      <c r="AM58" s="287">
        <f t="shared" ca="1" si="21"/>
        <v>4.5894278510506467E-4</v>
      </c>
      <c r="AN58" s="287">
        <f t="shared" ca="1" si="21"/>
        <v>2.3436420625831802E-4</v>
      </c>
      <c r="AO58" s="287">
        <f t="shared" ca="1" si="21"/>
        <v>0</v>
      </c>
      <c r="AP58" s="287">
        <f t="shared" ca="1" si="21"/>
        <v>4.9351026767265906E-4</v>
      </c>
      <c r="AR58" s="286">
        <f ca="1">IF('6.Network design'!G63="Unknown",0,'6.Network design'!G63)</f>
        <v>34.662296872799025</v>
      </c>
    </row>
    <row r="59" spans="3:44">
      <c r="C59" s="114" t="str">
        <f ca="1">'C. Masterfiles'!C91</f>
        <v>S06</v>
      </c>
      <c r="D59" s="114" t="str">
        <f ca="1">'C. Masterfiles'!D91</f>
        <v>Транзит на повиквания (Transit calls)</v>
      </c>
      <c r="E59" s="287">
        <f t="shared" ref="E59:AP59" ca="1" si="22">IF(SUMPRODUCT(E$14:E$28,$AR$54:$AR$68)=0,0,E19*$AR59/SUMPRODUCT(E$14:E$28,$AR$54:$AR$68))</f>
        <v>0</v>
      </c>
      <c r="F59" s="287">
        <f t="shared" ca="1" si="22"/>
        <v>0</v>
      </c>
      <c r="G59" s="287">
        <f t="shared" ca="1" si="22"/>
        <v>0</v>
      </c>
      <c r="H59" s="287">
        <f t="shared" ca="1" si="22"/>
        <v>0</v>
      </c>
      <c r="I59" s="287">
        <f t="shared" ca="1" si="22"/>
        <v>0</v>
      </c>
      <c r="J59" s="287">
        <f t="shared" ca="1" si="22"/>
        <v>0</v>
      </c>
      <c r="K59" s="287">
        <f t="shared" ca="1" si="22"/>
        <v>0</v>
      </c>
      <c r="L59" s="287">
        <f t="shared" ca="1" si="22"/>
        <v>0</v>
      </c>
      <c r="M59" s="287">
        <f t="shared" ca="1" si="22"/>
        <v>0</v>
      </c>
      <c r="N59" s="287">
        <f t="shared" ca="1" si="22"/>
        <v>0</v>
      </c>
      <c r="O59" s="287">
        <f t="shared" ca="1" si="22"/>
        <v>9.4577380875848207E-4</v>
      </c>
      <c r="P59" s="287">
        <f t="shared" ca="1" si="22"/>
        <v>0</v>
      </c>
      <c r="Q59" s="287">
        <f t="shared" ca="1" si="22"/>
        <v>1.3462783449803591E-2</v>
      </c>
      <c r="R59" s="287">
        <f t="shared" ca="1" si="22"/>
        <v>9.4577380875848207E-4</v>
      </c>
      <c r="S59" s="287">
        <f t="shared" ca="1" si="22"/>
        <v>4.6836900215903157E-2</v>
      </c>
      <c r="T59" s="287">
        <f t="shared" ca="1" si="22"/>
        <v>4.6836900215903157E-2</v>
      </c>
      <c r="U59" s="287">
        <f t="shared" ca="1" si="22"/>
        <v>4.6836900215903157E-2</v>
      </c>
      <c r="V59" s="287">
        <f t="shared" ca="1" si="22"/>
        <v>4.6836900215903157E-2</v>
      </c>
      <c r="W59" s="287">
        <f t="shared" ca="1" si="22"/>
        <v>6.7639233308593907E-2</v>
      </c>
      <c r="X59" s="287">
        <f t="shared" ca="1" si="22"/>
        <v>6.7639233308593907E-2</v>
      </c>
      <c r="Y59" s="287">
        <f t="shared" ca="1" si="22"/>
        <v>6.7639233308593907E-2</v>
      </c>
      <c r="Z59" s="287">
        <f t="shared" ca="1" si="22"/>
        <v>6.7639233308593907E-2</v>
      </c>
      <c r="AA59" s="287">
        <f t="shared" ca="1" si="22"/>
        <v>0.26967520529406686</v>
      </c>
      <c r="AB59" s="287">
        <f t="shared" ca="1" si="22"/>
        <v>0.26967520529406686</v>
      </c>
      <c r="AC59" s="287">
        <f t="shared" ca="1" si="22"/>
        <v>0.26967520529406686</v>
      </c>
      <c r="AD59" s="287">
        <f t="shared" ca="1" si="22"/>
        <v>0.26967520529406686</v>
      </c>
      <c r="AE59" s="287">
        <f t="shared" ca="1" si="22"/>
        <v>8.8884037492313162E-2</v>
      </c>
      <c r="AF59" s="287">
        <f t="shared" ca="1" si="22"/>
        <v>8.8884037492313162E-2</v>
      </c>
      <c r="AG59" s="287">
        <f t="shared" ca="1" si="22"/>
        <v>8.8884037492313162E-2</v>
      </c>
      <c r="AH59" s="287">
        <f t="shared" ca="1" si="22"/>
        <v>4.590727227068156E-4</v>
      </c>
      <c r="AI59" s="287">
        <f t="shared" ca="1" si="22"/>
        <v>4.590727227068156E-4</v>
      </c>
      <c r="AJ59" s="287">
        <f t="shared" ca="1" si="22"/>
        <v>4.6836900215903157E-2</v>
      </c>
      <c r="AK59" s="287">
        <f t="shared" ca="1" si="22"/>
        <v>0</v>
      </c>
      <c r="AL59" s="287">
        <f t="shared" ca="1" si="22"/>
        <v>0</v>
      </c>
      <c r="AM59" s="287">
        <f t="shared" ca="1" si="22"/>
        <v>0</v>
      </c>
      <c r="AN59" s="287">
        <f t="shared" ca="1" si="22"/>
        <v>4.7897025771030471E-4</v>
      </c>
      <c r="AO59" s="287">
        <f t="shared" ca="1" si="22"/>
        <v>6.7639233308593907E-2</v>
      </c>
      <c r="AP59" s="287">
        <f t="shared" ca="1" si="22"/>
        <v>0</v>
      </c>
      <c r="AR59" s="286">
        <f ca="1">IF('6.Network design'!G64="Unknown",0,'6.Network design'!G64)</f>
        <v>35.419677627087296</v>
      </c>
    </row>
    <row r="60" spans="3:44">
      <c r="C60" s="114" t="str">
        <f ca="1">'C. Masterfiles'!C92</f>
        <v>S07</v>
      </c>
      <c r="D60" s="114" t="str">
        <f ca="1">'C. Masterfiles'!D92</f>
        <v>Повиквания към специални номера (Calls to special numbers)</v>
      </c>
      <c r="E60" s="287">
        <f t="shared" ref="E60:AP60" ca="1" si="23">IF(SUMPRODUCT(E$14:E$28,$AR$54:$AR$68)=0,0,E20*$AR60/SUMPRODUCT(E$14:E$28,$AR$54:$AR$68))</f>
        <v>2.0934957910226434E-7</v>
      </c>
      <c r="F60" s="287">
        <f t="shared" ca="1" si="23"/>
        <v>2.0934957910226434E-7</v>
      </c>
      <c r="G60" s="287">
        <f t="shared" ca="1" si="23"/>
        <v>2.1436795537024977E-7</v>
      </c>
      <c r="H60" s="287">
        <f t="shared" ca="1" si="23"/>
        <v>2.1436795537024977E-7</v>
      </c>
      <c r="I60" s="287">
        <f t="shared" ca="1" si="23"/>
        <v>2.1436795537024977E-7</v>
      </c>
      <c r="J60" s="287">
        <f t="shared" ca="1" si="23"/>
        <v>2.1436795537024977E-7</v>
      </c>
      <c r="K60" s="287">
        <f t="shared" ca="1" si="23"/>
        <v>2.3097850278724916E-7</v>
      </c>
      <c r="L60" s="287">
        <f t="shared" ca="1" si="23"/>
        <v>2.3097850278724916E-7</v>
      </c>
      <c r="M60" s="287">
        <f t="shared" ca="1" si="23"/>
        <v>2.3097850278724916E-7</v>
      </c>
      <c r="N60" s="287">
        <f t="shared" ca="1" si="23"/>
        <v>2.3097850278724916E-7</v>
      </c>
      <c r="O60" s="287">
        <f t="shared" ca="1" si="23"/>
        <v>4.6581453024568094E-7</v>
      </c>
      <c r="P60" s="287">
        <f t="shared" ca="1" si="23"/>
        <v>3.2388874073133973E-6</v>
      </c>
      <c r="Q60" s="287">
        <f t="shared" ca="1" si="23"/>
        <v>3.3153593863535633E-6</v>
      </c>
      <c r="R60" s="287">
        <f t="shared" ca="1" si="23"/>
        <v>4.6581453024568094E-7</v>
      </c>
      <c r="S60" s="287">
        <f t="shared" ca="1" si="23"/>
        <v>2.306820983008015E-5</v>
      </c>
      <c r="T60" s="287">
        <f t="shared" ca="1" si="23"/>
        <v>2.306820983008015E-5</v>
      </c>
      <c r="U60" s="287">
        <f t="shared" ca="1" si="23"/>
        <v>2.306820983008015E-5</v>
      </c>
      <c r="V60" s="287">
        <f t="shared" ca="1" si="23"/>
        <v>2.306820983008015E-5</v>
      </c>
      <c r="W60" s="287">
        <f t="shared" ca="1" si="23"/>
        <v>3.3313819221934672E-5</v>
      </c>
      <c r="X60" s="287">
        <f t="shared" ca="1" si="23"/>
        <v>3.3313819221934672E-5</v>
      </c>
      <c r="Y60" s="287">
        <f t="shared" ca="1" si="23"/>
        <v>3.3313819221934672E-5</v>
      </c>
      <c r="Z60" s="287">
        <f t="shared" ca="1" si="23"/>
        <v>3.3313819221934672E-5</v>
      </c>
      <c r="AA60" s="287">
        <f t="shared" ca="1" si="23"/>
        <v>0</v>
      </c>
      <c r="AB60" s="287">
        <f t="shared" ca="1" si="23"/>
        <v>0</v>
      </c>
      <c r="AC60" s="287">
        <f t="shared" ca="1" si="23"/>
        <v>0</v>
      </c>
      <c r="AD60" s="287">
        <f t="shared" ca="1" si="23"/>
        <v>0</v>
      </c>
      <c r="AE60" s="287">
        <f t="shared" ca="1" si="23"/>
        <v>4.3777355417752281E-5</v>
      </c>
      <c r="AF60" s="287">
        <f t="shared" ca="1" si="23"/>
        <v>4.3777355417752281E-5</v>
      </c>
      <c r="AG60" s="287">
        <f t="shared" ca="1" si="23"/>
        <v>4.3777355417752281E-5</v>
      </c>
      <c r="AH60" s="287">
        <f t="shared" ca="1" si="23"/>
        <v>2.2610347494925089E-7</v>
      </c>
      <c r="AI60" s="287">
        <f t="shared" ca="1" si="23"/>
        <v>2.2610347494925089E-7</v>
      </c>
      <c r="AJ60" s="287">
        <f t="shared" ca="1" si="23"/>
        <v>2.306820983008015E-5</v>
      </c>
      <c r="AK60" s="287">
        <f t="shared" ca="1" si="23"/>
        <v>2.0934957910226434E-7</v>
      </c>
      <c r="AL60" s="287">
        <f t="shared" ca="1" si="23"/>
        <v>2.1436795537024977E-7</v>
      </c>
      <c r="AM60" s="287">
        <f t="shared" ca="1" si="23"/>
        <v>2.3097850278724916E-7</v>
      </c>
      <c r="AN60" s="287">
        <f t="shared" ca="1" si="23"/>
        <v>2.3590345125951063E-7</v>
      </c>
      <c r="AO60" s="287">
        <f t="shared" ca="1" si="23"/>
        <v>3.3313819221934672E-5</v>
      </c>
      <c r="AP60" s="287">
        <f t="shared" ca="1" si="23"/>
        <v>0</v>
      </c>
      <c r="AR60" s="286">
        <f ca="1">IF('6.Network design'!G65="Unknown",0,'6.Network design'!G65)</f>
        <v>1.7444975048498512E-2</v>
      </c>
    </row>
    <row r="61" spans="3:44">
      <c r="C61" s="114" t="str">
        <f ca="1">'C. Masterfiles'!C93</f>
        <v>S08</v>
      </c>
      <c r="D61" s="114" t="str">
        <f ca="1">'C. Masterfiles'!D93</f>
        <v>Достъп до интернет (Internet access)</v>
      </c>
      <c r="E61" s="287">
        <f t="shared" ref="E61:AP61" ca="1" si="24">IF(SUMPRODUCT(E$14:E$28,$AR$54:$AR$68)=0,0,E21*$AR61/SUMPRODUCT(E$14:E$28,$AR$54:$AR$68))</f>
        <v>0.83235927630534667</v>
      </c>
      <c r="F61" s="287">
        <f t="shared" ca="1" si="24"/>
        <v>0.83235927630534667</v>
      </c>
      <c r="G61" s="287">
        <f t="shared" ca="1" si="24"/>
        <v>0.8523119891627623</v>
      </c>
      <c r="H61" s="287">
        <f t="shared" ca="1" si="24"/>
        <v>0.8523119891627623</v>
      </c>
      <c r="I61" s="287">
        <f t="shared" ca="1" si="24"/>
        <v>0.8523119891627623</v>
      </c>
      <c r="J61" s="287">
        <f t="shared" ca="1" si="24"/>
        <v>0.8523119891627623</v>
      </c>
      <c r="K61" s="287">
        <f t="shared" ca="1" si="24"/>
        <v>0.91835436329285525</v>
      </c>
      <c r="L61" s="287">
        <f t="shared" ca="1" si="24"/>
        <v>0.91835436329285525</v>
      </c>
      <c r="M61" s="287">
        <f t="shared" ca="1" si="24"/>
        <v>0.91835436329285525</v>
      </c>
      <c r="N61" s="287">
        <f t="shared" ca="1" si="24"/>
        <v>0.91835436329285525</v>
      </c>
      <c r="O61" s="287">
        <f t="shared" ca="1" si="24"/>
        <v>0.92602298736509936</v>
      </c>
      <c r="P61" s="287">
        <f t="shared" ca="1" si="24"/>
        <v>0</v>
      </c>
      <c r="Q61" s="287">
        <f t="shared" ca="1" si="24"/>
        <v>0</v>
      </c>
      <c r="R61" s="287">
        <f t="shared" ca="1" si="24"/>
        <v>0.92602298736509936</v>
      </c>
      <c r="S61" s="287">
        <f t="shared" ca="1" si="24"/>
        <v>0</v>
      </c>
      <c r="T61" s="287">
        <f t="shared" ca="1" si="24"/>
        <v>0</v>
      </c>
      <c r="U61" s="287">
        <f t="shared" ca="1" si="24"/>
        <v>0</v>
      </c>
      <c r="V61" s="287">
        <f t="shared" ca="1" si="24"/>
        <v>0</v>
      </c>
      <c r="W61" s="287">
        <f t="shared" ca="1" si="24"/>
        <v>0</v>
      </c>
      <c r="X61" s="287">
        <f t="shared" ca="1" si="24"/>
        <v>0</v>
      </c>
      <c r="Y61" s="287">
        <f t="shared" ca="1" si="24"/>
        <v>0</v>
      </c>
      <c r="Z61" s="287">
        <f t="shared" ca="1" si="24"/>
        <v>0</v>
      </c>
      <c r="AA61" s="287">
        <f t="shared" ca="1" si="24"/>
        <v>0</v>
      </c>
      <c r="AB61" s="287">
        <f t="shared" ca="1" si="24"/>
        <v>0</v>
      </c>
      <c r="AC61" s="287">
        <f t="shared" ca="1" si="24"/>
        <v>0</v>
      </c>
      <c r="AD61" s="287">
        <f t="shared" ca="1" si="24"/>
        <v>0</v>
      </c>
      <c r="AE61" s="287">
        <f t="shared" ca="1" si="24"/>
        <v>0</v>
      </c>
      <c r="AF61" s="287">
        <f t="shared" ca="1" si="24"/>
        <v>0</v>
      </c>
      <c r="AG61" s="287">
        <f t="shared" ca="1" si="24"/>
        <v>0</v>
      </c>
      <c r="AH61" s="287">
        <f t="shared" ca="1" si="24"/>
        <v>0.89897159376159919</v>
      </c>
      <c r="AI61" s="287">
        <f t="shared" ca="1" si="24"/>
        <v>0.89897159376159919</v>
      </c>
      <c r="AJ61" s="287">
        <f t="shared" ca="1" si="24"/>
        <v>0</v>
      </c>
      <c r="AK61" s="287">
        <f t="shared" ca="1" si="24"/>
        <v>0.83235927630534667</v>
      </c>
      <c r="AL61" s="287">
        <f t="shared" ca="1" si="24"/>
        <v>0.8523119891627623</v>
      </c>
      <c r="AM61" s="287">
        <f t="shared" ca="1" si="24"/>
        <v>0.91835436329285525</v>
      </c>
      <c r="AN61" s="287">
        <f t="shared" ca="1" si="24"/>
        <v>0.93793561377251466</v>
      </c>
      <c r="AO61" s="287">
        <f t="shared" ca="1" si="24"/>
        <v>0</v>
      </c>
      <c r="AP61" s="287">
        <f t="shared" ca="1" si="24"/>
        <v>0.98752463783313971</v>
      </c>
      <c r="AR61" s="286">
        <f ca="1">IF('6.Network design'!G66="Unknown",0,'6.Network design'!G66)</f>
        <v>69359.999999999985</v>
      </c>
    </row>
    <row r="62" spans="3:44">
      <c r="C62" s="114" t="str">
        <f ca="1">'C. Masterfiles'!C94</f>
        <v>S09</v>
      </c>
      <c r="D62" s="114" t="str">
        <f ca="1">'C. Masterfiles'!D94</f>
        <v>Селищен нает капацитет на дребно (Retail local leased capacity)</v>
      </c>
      <c r="E62" s="287">
        <f t="shared" ref="E62:AP62" ca="1" si="25">IF(SUMPRODUCT(E$14:E$28,$AR$54:$AR$68)=0,0,E22*$AR62/SUMPRODUCT(E$14:E$28,$AR$54:$AR$68))</f>
        <v>9.3640418584351515E-2</v>
      </c>
      <c r="F62" s="287">
        <f t="shared" ca="1" si="25"/>
        <v>9.3640418584351515E-2</v>
      </c>
      <c r="G62" s="287">
        <f t="shared" ca="1" si="25"/>
        <v>7.1913824085608077E-2</v>
      </c>
      <c r="H62" s="287">
        <f t="shared" ca="1" si="25"/>
        <v>7.1913824085608077E-2</v>
      </c>
      <c r="I62" s="287">
        <f t="shared" ca="1" si="25"/>
        <v>7.1913824085608077E-2</v>
      </c>
      <c r="J62" s="287">
        <f t="shared" ca="1" si="25"/>
        <v>7.1913824085608077E-2</v>
      </c>
      <c r="K62" s="287">
        <f t="shared" ca="1" si="25"/>
        <v>0</v>
      </c>
      <c r="L62" s="287">
        <f t="shared" ca="1" si="25"/>
        <v>0</v>
      </c>
      <c r="M62" s="287">
        <f t="shared" ca="1" si="25"/>
        <v>0</v>
      </c>
      <c r="N62" s="287">
        <f t="shared" ca="1" si="25"/>
        <v>0</v>
      </c>
      <c r="O62" s="287">
        <f t="shared" ca="1" si="25"/>
        <v>0</v>
      </c>
      <c r="P62" s="287">
        <f t="shared" ca="1" si="25"/>
        <v>0</v>
      </c>
      <c r="Q62" s="287">
        <f t="shared" ca="1" si="25"/>
        <v>0</v>
      </c>
      <c r="R62" s="287">
        <f t="shared" ca="1" si="25"/>
        <v>0</v>
      </c>
      <c r="S62" s="287">
        <f t="shared" ca="1" si="25"/>
        <v>0</v>
      </c>
      <c r="T62" s="287">
        <f t="shared" ca="1" si="25"/>
        <v>0</v>
      </c>
      <c r="U62" s="287">
        <f t="shared" ca="1" si="25"/>
        <v>0</v>
      </c>
      <c r="V62" s="287">
        <f t="shared" ca="1" si="25"/>
        <v>0</v>
      </c>
      <c r="W62" s="287">
        <f t="shared" ca="1" si="25"/>
        <v>0</v>
      </c>
      <c r="X62" s="287">
        <f t="shared" ca="1" si="25"/>
        <v>0</v>
      </c>
      <c r="Y62" s="287">
        <f t="shared" ca="1" si="25"/>
        <v>0</v>
      </c>
      <c r="Z62" s="287">
        <f t="shared" ca="1" si="25"/>
        <v>0</v>
      </c>
      <c r="AA62" s="287">
        <f t="shared" ca="1" si="25"/>
        <v>0</v>
      </c>
      <c r="AB62" s="287">
        <f t="shared" ca="1" si="25"/>
        <v>0</v>
      </c>
      <c r="AC62" s="287">
        <f t="shared" ca="1" si="25"/>
        <v>0</v>
      </c>
      <c r="AD62" s="287">
        <f t="shared" ca="1" si="25"/>
        <v>0</v>
      </c>
      <c r="AE62" s="287">
        <f t="shared" ca="1" si="25"/>
        <v>0</v>
      </c>
      <c r="AF62" s="287">
        <f t="shared" ca="1" si="25"/>
        <v>0</v>
      </c>
      <c r="AG62" s="287">
        <f t="shared" ca="1" si="25"/>
        <v>0</v>
      </c>
      <c r="AH62" s="287">
        <f t="shared" ca="1" si="25"/>
        <v>5.0567152149089967E-2</v>
      </c>
      <c r="AI62" s="287">
        <f t="shared" ca="1" si="25"/>
        <v>5.0567152149089967E-2</v>
      </c>
      <c r="AJ62" s="287">
        <f t="shared" ca="1" si="25"/>
        <v>0</v>
      </c>
      <c r="AK62" s="287">
        <f t="shared" ca="1" si="25"/>
        <v>9.3640418584351515E-2</v>
      </c>
      <c r="AL62" s="287">
        <f t="shared" ca="1" si="25"/>
        <v>7.1913824085608077E-2</v>
      </c>
      <c r="AM62" s="287">
        <f t="shared" ca="1" si="25"/>
        <v>0</v>
      </c>
      <c r="AN62" s="287">
        <f t="shared" ca="1" si="25"/>
        <v>0</v>
      </c>
      <c r="AO62" s="287">
        <f t="shared" ca="1" si="25"/>
        <v>0</v>
      </c>
      <c r="AP62" s="287">
        <f t="shared" ca="1" si="25"/>
        <v>0</v>
      </c>
      <c r="AR62" s="286">
        <f ca="1">IF('6.Network design'!G67="Unknown",0,'6.Network design'!G67)</f>
        <v>3901.5</v>
      </c>
    </row>
    <row r="63" spans="3:44">
      <c r="C63" s="114" t="str">
        <f ca="1">'C. Masterfiles'!C95</f>
        <v>S10</v>
      </c>
      <c r="D63" s="114" t="str">
        <f ca="1">'C. Masterfiles'!D95</f>
        <v>Национален нает капацитет на дребно (Retail long distance leased capacity)</v>
      </c>
      <c r="E63" s="287">
        <f t="shared" ref="E63:AP63" ca="1" si="26">IF(SUMPRODUCT(E$14:E$28,$AR$54:$AR$68)=0,0,E23*$AR63/SUMPRODUCT(E$14:E$28,$AR$54:$AR$68))</f>
        <v>4.6820209292175757E-2</v>
      </c>
      <c r="F63" s="287">
        <f t="shared" ca="1" si="26"/>
        <v>4.6820209292175757E-2</v>
      </c>
      <c r="G63" s="287">
        <f t="shared" ca="1" si="26"/>
        <v>4.794254939040539E-2</v>
      </c>
      <c r="H63" s="287">
        <f t="shared" ca="1" si="26"/>
        <v>4.794254939040539E-2</v>
      </c>
      <c r="I63" s="287">
        <f t="shared" ca="1" si="26"/>
        <v>4.794254939040539E-2</v>
      </c>
      <c r="J63" s="287">
        <f t="shared" ca="1" si="26"/>
        <v>4.794254939040539E-2</v>
      </c>
      <c r="K63" s="287">
        <f t="shared" ca="1" si="26"/>
        <v>5.1657432935223117E-2</v>
      </c>
      <c r="L63" s="287">
        <f t="shared" ca="1" si="26"/>
        <v>5.1657432935223117E-2</v>
      </c>
      <c r="M63" s="287">
        <f t="shared" ca="1" si="26"/>
        <v>5.1657432935223117E-2</v>
      </c>
      <c r="N63" s="287">
        <f t="shared" ca="1" si="26"/>
        <v>5.1657432935223117E-2</v>
      </c>
      <c r="O63" s="287">
        <f t="shared" ca="1" si="26"/>
        <v>3.9066594779465141E-2</v>
      </c>
      <c r="P63" s="287">
        <f t="shared" ca="1" si="26"/>
        <v>0.54327331442876625</v>
      </c>
      <c r="Q63" s="287">
        <f t="shared" ca="1" si="26"/>
        <v>0.55610030724743276</v>
      </c>
      <c r="R63" s="287">
        <f t="shared" ca="1" si="26"/>
        <v>3.9066594779465141E-2</v>
      </c>
      <c r="S63" s="287">
        <f t="shared" ca="1" si="26"/>
        <v>0</v>
      </c>
      <c r="T63" s="287">
        <f t="shared" ca="1" si="26"/>
        <v>0</v>
      </c>
      <c r="U63" s="287">
        <f t="shared" ca="1" si="26"/>
        <v>0</v>
      </c>
      <c r="V63" s="287">
        <f t="shared" ca="1" si="26"/>
        <v>0</v>
      </c>
      <c r="W63" s="287">
        <f t="shared" ca="1" si="26"/>
        <v>0</v>
      </c>
      <c r="X63" s="287">
        <f t="shared" ca="1" si="26"/>
        <v>0</v>
      </c>
      <c r="Y63" s="287">
        <f t="shared" ca="1" si="26"/>
        <v>0</v>
      </c>
      <c r="Z63" s="287">
        <f t="shared" ca="1" si="26"/>
        <v>0</v>
      </c>
      <c r="AA63" s="287">
        <f t="shared" ca="1" si="26"/>
        <v>0</v>
      </c>
      <c r="AB63" s="287">
        <f t="shared" ca="1" si="26"/>
        <v>0</v>
      </c>
      <c r="AC63" s="287">
        <f t="shared" ca="1" si="26"/>
        <v>0</v>
      </c>
      <c r="AD63" s="287">
        <f t="shared" ca="1" si="26"/>
        <v>0</v>
      </c>
      <c r="AE63" s="287">
        <f t="shared" ca="1" si="26"/>
        <v>0</v>
      </c>
      <c r="AF63" s="287">
        <f t="shared" ca="1" si="26"/>
        <v>0</v>
      </c>
      <c r="AG63" s="287">
        <f t="shared" ca="1" si="26"/>
        <v>0</v>
      </c>
      <c r="AH63" s="287">
        <f t="shared" ca="1" si="26"/>
        <v>2.5283576074544983E-2</v>
      </c>
      <c r="AI63" s="287">
        <f t="shared" ca="1" si="26"/>
        <v>2.5283576074544983E-2</v>
      </c>
      <c r="AJ63" s="287">
        <f t="shared" ca="1" si="26"/>
        <v>0</v>
      </c>
      <c r="AK63" s="287">
        <f t="shared" ca="1" si="26"/>
        <v>4.6820209292175757E-2</v>
      </c>
      <c r="AL63" s="287">
        <f t="shared" ca="1" si="26"/>
        <v>4.794254939040539E-2</v>
      </c>
      <c r="AM63" s="287">
        <f t="shared" ca="1" si="26"/>
        <v>5.1657432935223117E-2</v>
      </c>
      <c r="AN63" s="287">
        <f t="shared" ca="1" si="26"/>
        <v>3.9569158706027965E-2</v>
      </c>
      <c r="AO63" s="287">
        <f t="shared" ca="1" si="26"/>
        <v>0</v>
      </c>
      <c r="AP63" s="287">
        <f t="shared" ca="1" si="26"/>
        <v>0</v>
      </c>
      <c r="AR63" s="286">
        <f ca="1">IF('6.Network design'!G68="Unknown",0,'6.Network design'!G68)</f>
        <v>1950.75</v>
      </c>
    </row>
    <row r="64" spans="3:44">
      <c r="C64" s="114" t="str">
        <f ca="1">'C. Masterfiles'!C96</f>
        <v>S11</v>
      </c>
      <c r="D64" s="114" t="str">
        <f ca="1">'C. Masterfiles'!D96</f>
        <v>Международен нает капацитет на дребно (Retail International leased capacity)</v>
      </c>
      <c r="E64" s="287">
        <f t="shared" ref="E64:AP64" ca="1" si="27">IF(SUMPRODUCT(E$14:E$28,$AR$54:$AR$68)=0,0,E24*$AR64/SUMPRODUCT(E$14:E$28,$AR$54:$AR$68))</f>
        <v>9.3640418584351529E-3</v>
      </c>
      <c r="F64" s="287">
        <f t="shared" ca="1" si="27"/>
        <v>9.3640418584351529E-3</v>
      </c>
      <c r="G64" s="287">
        <f t="shared" ca="1" si="27"/>
        <v>9.5885098780810786E-3</v>
      </c>
      <c r="H64" s="287">
        <f t="shared" ca="1" si="27"/>
        <v>9.5885098780810786E-3</v>
      </c>
      <c r="I64" s="287">
        <f t="shared" ca="1" si="27"/>
        <v>9.5885098780810786E-3</v>
      </c>
      <c r="J64" s="287">
        <f t="shared" ca="1" si="27"/>
        <v>9.5885098780810786E-3</v>
      </c>
      <c r="K64" s="287">
        <f t="shared" ca="1" si="27"/>
        <v>1.0331486587044626E-2</v>
      </c>
      <c r="L64" s="287">
        <f t="shared" ca="1" si="27"/>
        <v>1.0331486587044626E-2</v>
      </c>
      <c r="M64" s="287">
        <f t="shared" ca="1" si="27"/>
        <v>1.0331486587044626E-2</v>
      </c>
      <c r="N64" s="287">
        <f t="shared" ca="1" si="27"/>
        <v>1.0331486587044626E-2</v>
      </c>
      <c r="O64" s="287">
        <f t="shared" ca="1" si="27"/>
        <v>1.0417758607857371E-2</v>
      </c>
      <c r="P64" s="287">
        <f t="shared" ca="1" si="27"/>
        <v>0.14487288384767102</v>
      </c>
      <c r="Q64" s="287">
        <f t="shared" ca="1" si="27"/>
        <v>0.14829341526598208</v>
      </c>
      <c r="R64" s="287">
        <f t="shared" ca="1" si="27"/>
        <v>1.0417758607857371E-2</v>
      </c>
      <c r="S64" s="287">
        <f t="shared" ca="1" si="27"/>
        <v>0</v>
      </c>
      <c r="T64" s="287">
        <f t="shared" ca="1" si="27"/>
        <v>0</v>
      </c>
      <c r="U64" s="287">
        <f t="shared" ca="1" si="27"/>
        <v>0</v>
      </c>
      <c r="V64" s="287">
        <f t="shared" ca="1" si="27"/>
        <v>0</v>
      </c>
      <c r="W64" s="287">
        <f t="shared" ca="1" si="27"/>
        <v>0</v>
      </c>
      <c r="X64" s="287">
        <f t="shared" ca="1" si="27"/>
        <v>0</v>
      </c>
      <c r="Y64" s="287">
        <f t="shared" ca="1" si="27"/>
        <v>0</v>
      </c>
      <c r="Z64" s="287">
        <f t="shared" ca="1" si="27"/>
        <v>0</v>
      </c>
      <c r="AA64" s="287">
        <f t="shared" ca="1" si="27"/>
        <v>0</v>
      </c>
      <c r="AB64" s="287">
        <f t="shared" ca="1" si="27"/>
        <v>0</v>
      </c>
      <c r="AC64" s="287">
        <f t="shared" ca="1" si="27"/>
        <v>0</v>
      </c>
      <c r="AD64" s="287">
        <f t="shared" ca="1" si="27"/>
        <v>0</v>
      </c>
      <c r="AE64" s="287">
        <f t="shared" ca="1" si="27"/>
        <v>0</v>
      </c>
      <c r="AF64" s="287">
        <f t="shared" ca="1" si="27"/>
        <v>0</v>
      </c>
      <c r="AG64" s="287">
        <f t="shared" ca="1" si="27"/>
        <v>0</v>
      </c>
      <c r="AH64" s="287">
        <f t="shared" ca="1" si="27"/>
        <v>1.0113430429817993E-2</v>
      </c>
      <c r="AI64" s="287">
        <f t="shared" ca="1" si="27"/>
        <v>1.0113430429817993E-2</v>
      </c>
      <c r="AJ64" s="287">
        <f t="shared" ca="1" si="27"/>
        <v>0</v>
      </c>
      <c r="AK64" s="287">
        <f t="shared" ca="1" si="27"/>
        <v>9.3640418584351529E-3</v>
      </c>
      <c r="AL64" s="287">
        <f t="shared" ca="1" si="27"/>
        <v>9.5885098780810786E-3</v>
      </c>
      <c r="AM64" s="287">
        <f t="shared" ca="1" si="27"/>
        <v>1.0331486587044626E-2</v>
      </c>
      <c r="AN64" s="287">
        <f t="shared" ca="1" si="27"/>
        <v>1.0551775654940792E-2</v>
      </c>
      <c r="AO64" s="287">
        <f t="shared" ca="1" si="27"/>
        <v>0</v>
      </c>
      <c r="AP64" s="287">
        <f t="shared" ca="1" si="27"/>
        <v>1.1109652175622825E-2</v>
      </c>
      <c r="AR64" s="286">
        <f ca="1">IF('6.Network design'!G69="Unknown",0,'6.Network design'!G69)</f>
        <v>780.30000000000007</v>
      </c>
    </row>
    <row r="65" spans="3:44">
      <c r="C65" s="114" t="str">
        <f ca="1">'C. Masterfiles'!C97</f>
        <v>S12</v>
      </c>
      <c r="D65" s="114" t="str">
        <f ca="1">'C. Masterfiles'!D97</f>
        <v>IPTV</v>
      </c>
      <c r="E65" s="287">
        <f t="shared" ref="E65:AP65" ca="1" si="28">IF(SUMPRODUCT(E$14:E$28,$AR$54:$AR$68)=0,0,E25*$AR65/SUMPRODUCT(E$14:E$28,$AR$54:$AR$68))</f>
        <v>2.2196247368142584E-3</v>
      </c>
      <c r="F65" s="287">
        <f t="shared" ca="1" si="28"/>
        <v>2.2196247368142584E-3</v>
      </c>
      <c r="G65" s="287">
        <f t="shared" ca="1" si="28"/>
        <v>2.2728319711006998E-3</v>
      </c>
      <c r="H65" s="287">
        <f t="shared" ca="1" si="28"/>
        <v>2.2728319711006998E-3</v>
      </c>
      <c r="I65" s="287">
        <f t="shared" ca="1" si="28"/>
        <v>2.2728319711006998E-3</v>
      </c>
      <c r="J65" s="287">
        <f t="shared" ca="1" si="28"/>
        <v>2.2728319711006998E-3</v>
      </c>
      <c r="K65" s="287">
        <f t="shared" ca="1" si="28"/>
        <v>2.448944968780948E-3</v>
      </c>
      <c r="L65" s="287">
        <f t="shared" ca="1" si="28"/>
        <v>2.448944968780948E-3</v>
      </c>
      <c r="M65" s="287">
        <f t="shared" ca="1" si="28"/>
        <v>2.448944968780948E-3</v>
      </c>
      <c r="N65" s="287">
        <f t="shared" ca="1" si="28"/>
        <v>2.448944968780948E-3</v>
      </c>
      <c r="O65" s="287">
        <f t="shared" ca="1" si="28"/>
        <v>2.4693946329735991E-3</v>
      </c>
      <c r="P65" s="287">
        <f t="shared" ca="1" si="28"/>
        <v>3.4340239134262755E-2</v>
      </c>
      <c r="Q65" s="287">
        <f t="shared" ca="1" si="28"/>
        <v>3.5151031766751308E-2</v>
      </c>
      <c r="R65" s="287">
        <f t="shared" ca="1" si="28"/>
        <v>2.4693946329735991E-3</v>
      </c>
      <c r="S65" s="287">
        <f t="shared" ca="1" si="28"/>
        <v>0</v>
      </c>
      <c r="T65" s="287">
        <f t="shared" ca="1" si="28"/>
        <v>0</v>
      </c>
      <c r="U65" s="287">
        <f t="shared" ca="1" si="28"/>
        <v>0</v>
      </c>
      <c r="V65" s="287">
        <f t="shared" ca="1" si="28"/>
        <v>0</v>
      </c>
      <c r="W65" s="287">
        <f t="shared" ca="1" si="28"/>
        <v>0</v>
      </c>
      <c r="X65" s="287">
        <f t="shared" ca="1" si="28"/>
        <v>0</v>
      </c>
      <c r="Y65" s="287">
        <f t="shared" ca="1" si="28"/>
        <v>0</v>
      </c>
      <c r="Z65" s="287">
        <f t="shared" ca="1" si="28"/>
        <v>0</v>
      </c>
      <c r="AA65" s="287">
        <f t="shared" ca="1" si="28"/>
        <v>0</v>
      </c>
      <c r="AB65" s="287">
        <f t="shared" ca="1" si="28"/>
        <v>0</v>
      </c>
      <c r="AC65" s="287">
        <f t="shared" ca="1" si="28"/>
        <v>0</v>
      </c>
      <c r="AD65" s="287">
        <f t="shared" ca="1" si="28"/>
        <v>0</v>
      </c>
      <c r="AE65" s="287">
        <f t="shared" ca="1" si="28"/>
        <v>0</v>
      </c>
      <c r="AF65" s="287">
        <f t="shared" ca="1" si="28"/>
        <v>0</v>
      </c>
      <c r="AG65" s="287">
        <f t="shared" ca="1" si="28"/>
        <v>0</v>
      </c>
      <c r="AH65" s="287">
        <f t="shared" ca="1" si="28"/>
        <v>2.3972575833642652E-3</v>
      </c>
      <c r="AI65" s="287">
        <f t="shared" ca="1" si="28"/>
        <v>2.3972575833642652E-3</v>
      </c>
      <c r="AJ65" s="287">
        <f t="shared" ca="1" si="28"/>
        <v>0</v>
      </c>
      <c r="AK65" s="287">
        <f t="shared" ca="1" si="28"/>
        <v>2.2196247368142584E-3</v>
      </c>
      <c r="AL65" s="287">
        <f t="shared" ca="1" si="28"/>
        <v>2.2728319711006998E-3</v>
      </c>
      <c r="AM65" s="287">
        <f t="shared" ca="1" si="28"/>
        <v>2.448944968780948E-3</v>
      </c>
      <c r="AN65" s="287">
        <f t="shared" ca="1" si="28"/>
        <v>2.5011616367267061E-3</v>
      </c>
      <c r="AO65" s="287">
        <f t="shared" ca="1" si="28"/>
        <v>0</v>
      </c>
      <c r="AP65" s="287">
        <f t="shared" ca="1" si="28"/>
        <v>0</v>
      </c>
      <c r="AR65" s="286">
        <f ca="1">IF('6.Network design'!G70="Unknown",0,'6.Network design'!G70)</f>
        <v>184.96</v>
      </c>
    </row>
    <row r="66" spans="3:44">
      <c r="C66" s="114" t="str">
        <f ca="1">'C. Masterfiles'!C98</f>
        <v>S13</v>
      </c>
      <c r="D66" s="114" t="str">
        <f ca="1">'C. Masterfiles'!D98</f>
        <v>Селищен нает капацитет на едро (Wholesale local leased capacity)</v>
      </c>
      <c r="E66" s="287">
        <f t="shared" ref="E66:AP66" ca="1" si="29">IF(SUMPRODUCT(E$14:E$28,$AR$54:$AR$68)=0,0,E26*$AR66/SUMPRODUCT(E$14:E$28,$AR$54:$AR$68))</f>
        <v>1.5606736430725254E-3</v>
      </c>
      <c r="F66" s="287">
        <f t="shared" ca="1" si="29"/>
        <v>1.5606736430725254E-3</v>
      </c>
      <c r="G66" s="287">
        <f t="shared" ca="1" si="29"/>
        <v>1.5980849796801797E-3</v>
      </c>
      <c r="H66" s="287">
        <f t="shared" ca="1" si="29"/>
        <v>1.5980849796801797E-3</v>
      </c>
      <c r="I66" s="287">
        <f t="shared" ca="1" si="29"/>
        <v>1.5980849796801797E-3</v>
      </c>
      <c r="J66" s="287">
        <f t="shared" ca="1" si="29"/>
        <v>1.5980849796801797E-3</v>
      </c>
      <c r="K66" s="287">
        <f t="shared" ca="1" si="29"/>
        <v>1.7219144311741042E-3</v>
      </c>
      <c r="L66" s="287">
        <f t="shared" ca="1" si="29"/>
        <v>1.7219144311741042E-3</v>
      </c>
      <c r="M66" s="287">
        <f t="shared" ca="1" si="29"/>
        <v>1.7219144311741042E-3</v>
      </c>
      <c r="N66" s="287">
        <f t="shared" ca="1" si="29"/>
        <v>1.7219144311741042E-3</v>
      </c>
      <c r="O66" s="287">
        <f t="shared" ca="1" si="29"/>
        <v>2.6044396519643428E-3</v>
      </c>
      <c r="P66" s="287">
        <f t="shared" ca="1" si="29"/>
        <v>4.8290961282557006E-2</v>
      </c>
      <c r="Q66" s="287">
        <f t="shared" ca="1" si="29"/>
        <v>2.4715569210997015E-2</v>
      </c>
      <c r="R66" s="287">
        <f t="shared" ca="1" si="29"/>
        <v>2.6044396519643428E-3</v>
      </c>
      <c r="S66" s="287">
        <f t="shared" ca="1" si="29"/>
        <v>0</v>
      </c>
      <c r="T66" s="287">
        <f t="shared" ca="1" si="29"/>
        <v>0</v>
      </c>
      <c r="U66" s="287">
        <f t="shared" ca="1" si="29"/>
        <v>0</v>
      </c>
      <c r="V66" s="287">
        <f t="shared" ca="1" si="29"/>
        <v>0</v>
      </c>
      <c r="W66" s="287">
        <f t="shared" ca="1" si="29"/>
        <v>0.24835015113337744</v>
      </c>
      <c r="X66" s="287">
        <f t="shared" ca="1" si="29"/>
        <v>0.24835015113337744</v>
      </c>
      <c r="Y66" s="287">
        <f t="shared" ca="1" si="29"/>
        <v>0.24835015113337744</v>
      </c>
      <c r="Z66" s="287">
        <f t="shared" ca="1" si="29"/>
        <v>0.24835015113337744</v>
      </c>
      <c r="AA66" s="287">
        <f t="shared" ca="1" si="29"/>
        <v>0</v>
      </c>
      <c r="AB66" s="287">
        <f t="shared" ca="1" si="29"/>
        <v>0</v>
      </c>
      <c r="AC66" s="287">
        <f t="shared" ca="1" si="29"/>
        <v>0</v>
      </c>
      <c r="AD66" s="287">
        <f t="shared" ca="1" si="29"/>
        <v>0</v>
      </c>
      <c r="AE66" s="287">
        <f t="shared" ca="1" si="29"/>
        <v>0</v>
      </c>
      <c r="AF66" s="287">
        <f t="shared" ca="1" si="29"/>
        <v>0</v>
      </c>
      <c r="AG66" s="287">
        <f t="shared" ca="1" si="29"/>
        <v>0</v>
      </c>
      <c r="AH66" s="287">
        <f t="shared" ca="1" si="29"/>
        <v>1.6855717383029991E-3</v>
      </c>
      <c r="AI66" s="287">
        <f t="shared" ca="1" si="29"/>
        <v>1.6855717383029991E-3</v>
      </c>
      <c r="AJ66" s="287">
        <f t="shared" ca="1" si="29"/>
        <v>0</v>
      </c>
      <c r="AK66" s="287">
        <f t="shared" ca="1" si="29"/>
        <v>1.5606736430725254E-3</v>
      </c>
      <c r="AL66" s="287">
        <f t="shared" ca="1" si="29"/>
        <v>1.5980849796801797E-3</v>
      </c>
      <c r="AM66" s="287">
        <f t="shared" ca="1" si="29"/>
        <v>1.7219144311741042E-3</v>
      </c>
      <c r="AN66" s="287">
        <f t="shared" ca="1" si="29"/>
        <v>8.7931463791173273E-4</v>
      </c>
      <c r="AO66" s="287">
        <f t="shared" ca="1" si="29"/>
        <v>0.24835015113337744</v>
      </c>
      <c r="AP66" s="287">
        <f t="shared" ca="1" si="29"/>
        <v>0</v>
      </c>
      <c r="AR66" s="286">
        <f ca="1">IF('6.Network design'!G71="Unknown",0,'6.Network design'!G71)</f>
        <v>130.05000000000001</v>
      </c>
    </row>
    <row r="67" spans="3:44">
      <c r="C67" s="114" t="str">
        <f ca="1">'C. Masterfiles'!C99</f>
        <v>S14</v>
      </c>
      <c r="D67" s="114" t="str">
        <f ca="1">'C. Masterfiles'!D99</f>
        <v>Национален нает капацитет на  едро (Wholesale long distance leased capacity)</v>
      </c>
      <c r="E67" s="287">
        <f t="shared" ref="E67:AP67" ca="1" si="30">IF(SUMPRODUCT(E$14:E$28,$AR$54:$AR$68)=0,0,E27*$AR67/SUMPRODUCT(E$14:E$28,$AR$54:$AR$68))</f>
        <v>7.803368215362627E-4</v>
      </c>
      <c r="F67" s="287">
        <f t="shared" ca="1" si="30"/>
        <v>7.803368215362627E-4</v>
      </c>
      <c r="G67" s="287">
        <f t="shared" ca="1" si="30"/>
        <v>7.9904248984008985E-4</v>
      </c>
      <c r="H67" s="287">
        <f t="shared" ca="1" si="30"/>
        <v>7.9904248984008985E-4</v>
      </c>
      <c r="I67" s="287">
        <f t="shared" ca="1" si="30"/>
        <v>7.9904248984008985E-4</v>
      </c>
      <c r="J67" s="287">
        <f t="shared" ca="1" si="30"/>
        <v>7.9904248984008985E-4</v>
      </c>
      <c r="K67" s="287">
        <f t="shared" ca="1" si="30"/>
        <v>8.6095721558705209E-4</v>
      </c>
      <c r="L67" s="287">
        <f t="shared" ca="1" si="30"/>
        <v>8.6095721558705209E-4</v>
      </c>
      <c r="M67" s="287">
        <f t="shared" ca="1" si="30"/>
        <v>8.6095721558705209E-4</v>
      </c>
      <c r="N67" s="287">
        <f t="shared" ca="1" si="30"/>
        <v>8.6095721558705209E-4</v>
      </c>
      <c r="O67" s="287">
        <f t="shared" ca="1" si="30"/>
        <v>1.3022198259821714E-3</v>
      </c>
      <c r="P67" s="287">
        <f t="shared" ca="1" si="30"/>
        <v>2.4145480641278503E-2</v>
      </c>
      <c r="Q67" s="287">
        <f t="shared" ca="1" si="30"/>
        <v>1.2357784605498507E-2</v>
      </c>
      <c r="R67" s="287">
        <f t="shared" ca="1" si="30"/>
        <v>1.3022198259821714E-3</v>
      </c>
      <c r="S67" s="287">
        <f t="shared" ca="1" si="30"/>
        <v>0</v>
      </c>
      <c r="T67" s="287">
        <f t="shared" ca="1" si="30"/>
        <v>0</v>
      </c>
      <c r="U67" s="287">
        <f t="shared" ca="1" si="30"/>
        <v>0</v>
      </c>
      <c r="V67" s="287">
        <f t="shared" ca="1" si="30"/>
        <v>0</v>
      </c>
      <c r="W67" s="287">
        <f t="shared" ca="1" si="30"/>
        <v>0.12417507556668872</v>
      </c>
      <c r="X67" s="287">
        <f t="shared" ca="1" si="30"/>
        <v>0.12417507556668872</v>
      </c>
      <c r="Y67" s="287">
        <f t="shared" ca="1" si="30"/>
        <v>0.12417507556668872</v>
      </c>
      <c r="Z67" s="287">
        <f t="shared" ca="1" si="30"/>
        <v>0.12417507556668872</v>
      </c>
      <c r="AA67" s="287">
        <f t="shared" ca="1" si="30"/>
        <v>0</v>
      </c>
      <c r="AB67" s="287">
        <f t="shared" ca="1" si="30"/>
        <v>0</v>
      </c>
      <c r="AC67" s="287">
        <f t="shared" ca="1" si="30"/>
        <v>0</v>
      </c>
      <c r="AD67" s="287">
        <f t="shared" ca="1" si="30"/>
        <v>0</v>
      </c>
      <c r="AE67" s="287">
        <f t="shared" ca="1" si="30"/>
        <v>0</v>
      </c>
      <c r="AF67" s="287">
        <f t="shared" ca="1" si="30"/>
        <v>0</v>
      </c>
      <c r="AG67" s="287">
        <f t="shared" ca="1" si="30"/>
        <v>0</v>
      </c>
      <c r="AH67" s="287">
        <f t="shared" ca="1" si="30"/>
        <v>8.4278586915149955E-4</v>
      </c>
      <c r="AI67" s="287">
        <f t="shared" ca="1" si="30"/>
        <v>8.4278586915149955E-4</v>
      </c>
      <c r="AJ67" s="287">
        <f t="shared" ca="1" si="30"/>
        <v>0</v>
      </c>
      <c r="AK67" s="287">
        <f t="shared" ca="1" si="30"/>
        <v>7.803368215362627E-4</v>
      </c>
      <c r="AL67" s="287">
        <f t="shared" ca="1" si="30"/>
        <v>7.9904248984008985E-4</v>
      </c>
      <c r="AM67" s="287">
        <f t="shared" ca="1" si="30"/>
        <v>8.6095721558705209E-4</v>
      </c>
      <c r="AN67" s="287">
        <f t="shared" ca="1" si="30"/>
        <v>4.3965731895586637E-4</v>
      </c>
      <c r="AO67" s="287">
        <f t="shared" ca="1" si="30"/>
        <v>0.12417507556668872</v>
      </c>
      <c r="AP67" s="287">
        <f t="shared" ca="1" si="30"/>
        <v>0</v>
      </c>
      <c r="AR67" s="286">
        <f ca="1">IF('6.Network design'!G72="Unknown",0,'6.Network design'!G72)</f>
        <v>65.025000000000006</v>
      </c>
    </row>
    <row r="68" spans="3:44">
      <c r="C68" s="114" t="str">
        <f ca="1">'C. Masterfiles'!C100</f>
        <v>S15</v>
      </c>
      <c r="D68" s="114" t="str">
        <f ca="1">'C. Masterfiles'!D100</f>
        <v>Международен нает капацитет на  едро (Wholesale International leased capacity)</v>
      </c>
      <c r="E68" s="287">
        <f t="shared" ref="E68:AP68" ca="1" si="31">IF(SUMPRODUCT(E$14:E$28,$AR$54:$AR$68)=0,0,E28*$AR68/SUMPRODUCT(E$14:E$28,$AR$54:$AR$68))</f>
        <v>3.1213472861450509E-4</v>
      </c>
      <c r="F68" s="287">
        <f t="shared" ca="1" si="31"/>
        <v>3.1213472861450509E-4</v>
      </c>
      <c r="G68" s="287">
        <f t="shared" ca="1" si="31"/>
        <v>3.1961699593603595E-4</v>
      </c>
      <c r="H68" s="287">
        <f t="shared" ca="1" si="31"/>
        <v>3.1961699593603595E-4</v>
      </c>
      <c r="I68" s="287">
        <f t="shared" ca="1" si="31"/>
        <v>3.1961699593603595E-4</v>
      </c>
      <c r="J68" s="287">
        <f t="shared" ca="1" si="31"/>
        <v>3.1961699593603595E-4</v>
      </c>
      <c r="K68" s="287">
        <f t="shared" ca="1" si="31"/>
        <v>3.4438288623482084E-4</v>
      </c>
      <c r="L68" s="287">
        <f t="shared" ca="1" si="31"/>
        <v>3.4438288623482084E-4</v>
      </c>
      <c r="M68" s="287">
        <f t="shared" ca="1" si="31"/>
        <v>3.4438288623482084E-4</v>
      </c>
      <c r="N68" s="287">
        <f t="shared" ca="1" si="31"/>
        <v>3.4438288623482084E-4</v>
      </c>
      <c r="O68" s="287">
        <f t="shared" ca="1" si="31"/>
        <v>3.4725862026191234E-4</v>
      </c>
      <c r="P68" s="287">
        <f t="shared" ca="1" si="31"/>
        <v>4.8290961282557001E-3</v>
      </c>
      <c r="Q68" s="287">
        <f t="shared" ca="1" si="31"/>
        <v>4.9431138421994029E-3</v>
      </c>
      <c r="R68" s="287">
        <f t="shared" ca="1" si="31"/>
        <v>3.4725862026191234E-4</v>
      </c>
      <c r="S68" s="287">
        <f t="shared" ca="1" si="31"/>
        <v>0</v>
      </c>
      <c r="T68" s="287">
        <f t="shared" ca="1" si="31"/>
        <v>0</v>
      </c>
      <c r="U68" s="287">
        <f t="shared" ca="1" si="31"/>
        <v>0</v>
      </c>
      <c r="V68" s="287">
        <f t="shared" ca="1" si="31"/>
        <v>0</v>
      </c>
      <c r="W68" s="287">
        <f t="shared" ca="1" si="31"/>
        <v>0</v>
      </c>
      <c r="X68" s="287">
        <f t="shared" ca="1" si="31"/>
        <v>0</v>
      </c>
      <c r="Y68" s="287">
        <f t="shared" ca="1" si="31"/>
        <v>0</v>
      </c>
      <c r="Z68" s="287">
        <f t="shared" ca="1" si="31"/>
        <v>0</v>
      </c>
      <c r="AA68" s="287">
        <f t="shared" ca="1" si="31"/>
        <v>0.19803263495358611</v>
      </c>
      <c r="AB68" s="287">
        <f t="shared" ca="1" si="31"/>
        <v>0.19803263495358611</v>
      </c>
      <c r="AC68" s="287">
        <f t="shared" ca="1" si="31"/>
        <v>0.19803263495358611</v>
      </c>
      <c r="AD68" s="287">
        <f t="shared" ca="1" si="31"/>
        <v>0.19803263495358611</v>
      </c>
      <c r="AE68" s="287">
        <f t="shared" ca="1" si="31"/>
        <v>0</v>
      </c>
      <c r="AF68" s="287">
        <f t="shared" ca="1" si="31"/>
        <v>0</v>
      </c>
      <c r="AG68" s="287">
        <f t="shared" ca="1" si="31"/>
        <v>0</v>
      </c>
      <c r="AH68" s="287">
        <f t="shared" ca="1" si="31"/>
        <v>3.3711434766059981E-4</v>
      </c>
      <c r="AI68" s="287">
        <f t="shared" ca="1" si="31"/>
        <v>3.3711434766059981E-4</v>
      </c>
      <c r="AJ68" s="287">
        <f t="shared" ca="1" si="31"/>
        <v>0</v>
      </c>
      <c r="AK68" s="287">
        <f t="shared" ca="1" si="31"/>
        <v>3.1213472861450509E-4</v>
      </c>
      <c r="AL68" s="287">
        <f t="shared" ca="1" si="31"/>
        <v>3.1961699593603595E-4</v>
      </c>
      <c r="AM68" s="287">
        <f t="shared" ca="1" si="31"/>
        <v>3.4438288623482084E-4</v>
      </c>
      <c r="AN68" s="287">
        <f t="shared" ca="1" si="31"/>
        <v>3.5172585516469307E-4</v>
      </c>
      <c r="AO68" s="287">
        <f t="shared" ca="1" si="31"/>
        <v>0</v>
      </c>
      <c r="AP68" s="287">
        <f t="shared" ca="1" si="31"/>
        <v>3.7032173918742748E-4</v>
      </c>
      <c r="AR68" s="286">
        <f ca="1">IF('6.Network design'!G73="Unknown",0,'6.Network design'!G73)</f>
        <v>26.01</v>
      </c>
    </row>
    <row r="69" spans="3:44">
      <c r="C69" s="173"/>
      <c r="D69" s="301" t="s">
        <v>22</v>
      </c>
      <c r="E69" s="302">
        <f t="shared" ref="E69:AG69" ca="1" si="32">SUM(E54:E68)</f>
        <v>1</v>
      </c>
      <c r="F69" s="302">
        <f t="shared" ca="1" si="32"/>
        <v>1</v>
      </c>
      <c r="G69" s="302">
        <f t="shared" ca="1" si="32"/>
        <v>1</v>
      </c>
      <c r="H69" s="302">
        <f t="shared" ca="1" si="32"/>
        <v>1</v>
      </c>
      <c r="I69" s="302">
        <f t="shared" ca="1" si="32"/>
        <v>1</v>
      </c>
      <c r="J69" s="302">
        <f t="shared" ca="1" si="32"/>
        <v>1</v>
      </c>
      <c r="K69" s="302">
        <f t="shared" ca="1" si="32"/>
        <v>0.99999999999999989</v>
      </c>
      <c r="L69" s="302">
        <f t="shared" ca="1" si="32"/>
        <v>0.99999999999999989</v>
      </c>
      <c r="M69" s="302">
        <f t="shared" ca="1" si="32"/>
        <v>0.99999999999999989</v>
      </c>
      <c r="N69" s="302">
        <f t="shared" ca="1" si="32"/>
        <v>0.99999999999999989</v>
      </c>
      <c r="O69" s="302">
        <f t="shared" ca="1" si="32"/>
        <v>0.99999999999999978</v>
      </c>
      <c r="P69" s="302">
        <f t="shared" ca="1" si="32"/>
        <v>0.99999999999999989</v>
      </c>
      <c r="Q69" s="302">
        <f t="shared" ca="1" si="32"/>
        <v>1.0000000000000002</v>
      </c>
      <c r="R69" s="302">
        <f t="shared" ca="1" si="32"/>
        <v>0.99999999999999978</v>
      </c>
      <c r="S69" s="302">
        <f t="shared" ca="1" si="32"/>
        <v>1</v>
      </c>
      <c r="T69" s="302">
        <f t="shared" ca="1" si="32"/>
        <v>1</v>
      </c>
      <c r="U69" s="302">
        <f t="shared" ca="1" si="32"/>
        <v>1</v>
      </c>
      <c r="V69" s="302">
        <f t="shared" ca="1" si="32"/>
        <v>1</v>
      </c>
      <c r="W69" s="302">
        <f t="shared" ca="1" si="32"/>
        <v>0.99999999999999978</v>
      </c>
      <c r="X69" s="302">
        <f t="shared" ca="1" si="32"/>
        <v>0.99999999999999978</v>
      </c>
      <c r="Y69" s="302">
        <f t="shared" ca="1" si="32"/>
        <v>0.99999999999999978</v>
      </c>
      <c r="Z69" s="302">
        <f t="shared" ca="1" si="32"/>
        <v>0.99999999999999978</v>
      </c>
      <c r="AA69" s="302">
        <f t="shared" ca="1" si="32"/>
        <v>0.99999999999999989</v>
      </c>
      <c r="AB69" s="302">
        <f t="shared" ca="1" si="32"/>
        <v>0.99999999999999989</v>
      </c>
      <c r="AC69" s="302">
        <f t="shared" ca="1" si="32"/>
        <v>0.99999999999999989</v>
      </c>
      <c r="AD69" s="302">
        <f t="shared" ca="1" si="32"/>
        <v>0.99999999999999989</v>
      </c>
      <c r="AE69" s="302">
        <f t="shared" ca="1" si="32"/>
        <v>0.99999999999999989</v>
      </c>
      <c r="AF69" s="302">
        <f t="shared" ca="1" si="32"/>
        <v>0.99999999999999989</v>
      </c>
      <c r="AG69" s="302">
        <f t="shared" ca="1" si="32"/>
        <v>0.99999999999999989</v>
      </c>
      <c r="AH69" s="302">
        <f t="shared" ref="AH69:AP69" ca="1" si="33">SUM(AH54:AH68)</f>
        <v>0.99999999999999989</v>
      </c>
      <c r="AI69" s="302">
        <f t="shared" ca="1" si="33"/>
        <v>0.99999999999999989</v>
      </c>
      <c r="AJ69" s="302">
        <f t="shared" ca="1" si="33"/>
        <v>1</v>
      </c>
      <c r="AK69" s="302">
        <f t="shared" ca="1" si="33"/>
        <v>1</v>
      </c>
      <c r="AL69" s="302">
        <f t="shared" ca="1" si="33"/>
        <v>1</v>
      </c>
      <c r="AM69" s="302">
        <f t="shared" ca="1" si="33"/>
        <v>0.99999999999999989</v>
      </c>
      <c r="AN69" s="302">
        <f t="shared" ca="1" si="33"/>
        <v>1.0000000000000002</v>
      </c>
      <c r="AO69" s="302">
        <f t="shared" ca="1" si="33"/>
        <v>0.99999999999999978</v>
      </c>
      <c r="AP69" s="302">
        <f t="shared" ca="1" si="33"/>
        <v>1</v>
      </c>
    </row>
    <row r="71" spans="3:44">
      <c r="C71" s="182">
        <f ca="1">'C. Masterfiles'!$D$108</f>
        <v>2017</v>
      </c>
      <c r="AR71" s="182">
        <f ca="1">'C. Masterfiles'!$D$108</f>
        <v>2017</v>
      </c>
    </row>
    <row r="72" spans="3:44" ht="38.25">
      <c r="C72" s="84" t="s">
        <v>21</v>
      </c>
      <c r="D72" s="84" t="s">
        <v>45</v>
      </c>
      <c r="E72" s="189" t="str">
        <f ca="1">'C. Masterfiles'!$E$13</f>
        <v>MSAN-CMN</v>
      </c>
      <c r="F72" s="189" t="str">
        <f ca="1">'C. Masterfiles'!$E$14</f>
        <v>MSAN-1GE</v>
      </c>
      <c r="G72" s="189" t="str">
        <f ca="1">'C. Masterfiles'!$E$15</f>
        <v>AGGR-CMN</v>
      </c>
      <c r="H72" s="189" t="str">
        <f ca="1">'C. Masterfiles'!$E$16</f>
        <v>AGGR-1GE-MSAN</v>
      </c>
      <c r="I72" s="189" t="str">
        <f ca="1">'C. Masterfiles'!$E$17</f>
        <v>AGGR-2,5GE-AGGR</v>
      </c>
      <c r="J72" s="189" t="str">
        <f ca="1">'C. Masterfiles'!$E$18</f>
        <v>AGGR-PROC</v>
      </c>
      <c r="K72" s="189" t="str">
        <f ca="1">'C. Masterfiles'!$E$19</f>
        <v>EDGE-CMN</v>
      </c>
      <c r="L72" s="189" t="str">
        <f ca="1">'C. Masterfiles'!$E$20</f>
        <v>EDGE-2,5GE-AGGR</v>
      </c>
      <c r="M72" s="189" t="str">
        <f ca="1">'C. Masterfiles'!$E$21</f>
        <v>EDGE-2,5GE-EDGE</v>
      </c>
      <c r="N72" s="189" t="str">
        <f ca="1">'C. Masterfiles'!$E$22</f>
        <v>EDGE-PROC</v>
      </c>
      <c r="O72" s="189" t="str">
        <f ca="1">'C. Masterfiles'!$E$23</f>
        <v>CORE-CMN</v>
      </c>
      <c r="P72" s="189" t="str">
        <f ca="1">'C. Masterfiles'!$E$24</f>
        <v>CORE-2,5GE-EDGE</v>
      </c>
      <c r="Q72" s="189" t="str">
        <f ca="1">'C. Masterfiles'!$E$25</f>
        <v>CORE-2,5GE-CORE</v>
      </c>
      <c r="R72" s="189" t="str">
        <f ca="1">'C. Masterfiles'!$E$26</f>
        <v>CORE-PROC</v>
      </c>
      <c r="S72" s="189" t="str">
        <f ca="1">'C. Masterfiles'!$E$27</f>
        <v>SX-CMN</v>
      </c>
      <c r="T72" s="189" t="str">
        <f ca="1">'C. Masterfiles'!$E$28</f>
        <v>SX-SBC</v>
      </c>
      <c r="U72" s="189" t="str">
        <f ca="1">'C. Masterfiles'!$E$29</f>
        <v>SX-VOICE</v>
      </c>
      <c r="V72" s="189" t="str">
        <f ca="1">'C. Masterfiles'!$E$30</f>
        <v>SX-RTU</v>
      </c>
      <c r="W72" s="189" t="str">
        <f ca="1">'C. Masterfiles'!$E$31</f>
        <v>ICGW-CMN</v>
      </c>
      <c r="X72" s="189" t="str">
        <f ca="1">'C. Masterfiles'!$E$32</f>
        <v>ICGW-CONTROL</v>
      </c>
      <c r="Y72" s="189" t="str">
        <f ca="1">'C. Masterfiles'!$E$33</f>
        <v>ICGW-1GE-CORE</v>
      </c>
      <c r="Z72" s="189" t="str">
        <f ca="1">'C. Masterfiles'!$E$34</f>
        <v>ICGW-TDM-OLO</v>
      </c>
      <c r="AA72" s="189" t="str">
        <f ca="1">'C. Masterfiles'!$E$35</f>
        <v>INTGW-CMN</v>
      </c>
      <c r="AB72" s="189" t="str">
        <f ca="1">'C. Masterfiles'!$E$36</f>
        <v>INTGW-CONTROL</v>
      </c>
      <c r="AC72" s="189" t="str">
        <f ca="1">'C. Masterfiles'!$E$37</f>
        <v>INTGW-1GE-CORE</v>
      </c>
      <c r="AD72" s="189" t="str">
        <f ca="1">'C. Masterfiles'!$E$38</f>
        <v>INTGW-TDM-INT</v>
      </c>
      <c r="AE72" s="189" t="str">
        <f ca="1">'C. Masterfiles'!$E$39</f>
        <v>SGW-CMN</v>
      </c>
      <c r="AF72" s="189" t="str">
        <f ca="1">'C. Masterfiles'!$E$40</f>
        <v>SGW-CONTROL</v>
      </c>
      <c r="AG72" s="189" t="str">
        <f ca="1">'C. Masterfiles'!$E$41</f>
        <v>SGW-SIGTRAN</v>
      </c>
      <c r="AH72" s="189" t="str">
        <f ca="1">'C. Masterfiles'!$E$42</f>
        <v>NMS</v>
      </c>
      <c r="AI72" s="189" t="str">
        <f ca="1">'C. Masterfiles'!$E$43</f>
        <v>OSS</v>
      </c>
      <c r="AJ72" s="189" t="str">
        <f ca="1">'C. Masterfiles'!$E$44</f>
        <v>IBIL</v>
      </c>
      <c r="AK72" s="189" t="str">
        <f ca="1">'C. Masterfiles'!$D$51</f>
        <v>MSAN ring</v>
      </c>
      <c r="AL72" s="189" t="str">
        <f ca="1">'C. Masterfiles'!$D$52</f>
        <v>AGGR ring</v>
      </c>
      <c r="AM72" s="189" t="str">
        <f ca="1">'C. Masterfiles'!$D$53</f>
        <v>EDGE ring</v>
      </c>
      <c r="AN72" s="189" t="str">
        <f ca="1">'C. Masterfiles'!$D$54</f>
        <v>CORE ring</v>
      </c>
      <c r="AO72" s="189" t="str">
        <f ca="1">'C. Masterfiles'!$D$55</f>
        <v>CORE-ICGW</v>
      </c>
      <c r="AP72" s="189" t="str">
        <f ca="1">'C. Masterfiles'!$D$56</f>
        <v>CORE-INTGW</v>
      </c>
      <c r="AR72" s="189" t="s">
        <v>138</v>
      </c>
    </row>
    <row r="73" spans="3:44">
      <c r="C73" s="114" t="str">
        <f ca="1">'C. Masterfiles'!C86</f>
        <v>S01</v>
      </c>
      <c r="D73" s="114" t="str">
        <f ca="1">'C. Masterfiles'!D86</f>
        <v>Повиквания в мрежата (On Net calls)</v>
      </c>
      <c r="E73" s="287">
        <f t="shared" ref="E73:AP73" ca="1" si="34">IF(SUMPRODUCT(E$14:E$28,$AR$73:$AR$87)=0,0,E14*$AR73/SUMPRODUCT(E$14:E$28,$AR$73:$AR$87))</f>
        <v>8.5861970963710642E-3</v>
      </c>
      <c r="F73" s="287">
        <f t="shared" ca="1" si="34"/>
        <v>8.5861970963710642E-3</v>
      </c>
      <c r="G73" s="287">
        <f t="shared" ca="1" si="34"/>
        <v>8.7920191855553262E-3</v>
      </c>
      <c r="H73" s="287">
        <f t="shared" ca="1" si="34"/>
        <v>8.7920191855553262E-3</v>
      </c>
      <c r="I73" s="287">
        <f t="shared" ca="1" si="34"/>
        <v>8.7920191855553262E-3</v>
      </c>
      <c r="J73" s="287">
        <f t="shared" ca="1" si="34"/>
        <v>8.7920191855553262E-3</v>
      </c>
      <c r="K73" s="287">
        <f t="shared" ca="1" si="34"/>
        <v>9.473278897719855E-3</v>
      </c>
      <c r="L73" s="287">
        <f t="shared" ca="1" si="34"/>
        <v>9.473278897719855E-3</v>
      </c>
      <c r="M73" s="287">
        <f t="shared" ca="1" si="34"/>
        <v>9.473278897719855E-3</v>
      </c>
      <c r="N73" s="287">
        <f t="shared" ca="1" si="34"/>
        <v>9.473278897719855E-3</v>
      </c>
      <c r="O73" s="287">
        <f t="shared" ca="1" si="34"/>
        <v>9.5523845431023779E-3</v>
      </c>
      <c r="P73" s="287">
        <f t="shared" ca="1" si="34"/>
        <v>0.13283869865610018</v>
      </c>
      <c r="Q73" s="287">
        <f t="shared" ca="1" si="34"/>
        <v>0.13597509609813982</v>
      </c>
      <c r="R73" s="287">
        <f t="shared" ca="1" si="34"/>
        <v>9.5523845431023779E-3</v>
      </c>
      <c r="S73" s="287">
        <f t="shared" ca="1" si="34"/>
        <v>0.47305611291618382</v>
      </c>
      <c r="T73" s="287">
        <f t="shared" ca="1" si="34"/>
        <v>0.47305611291618382</v>
      </c>
      <c r="U73" s="287">
        <f t="shared" ca="1" si="34"/>
        <v>0.47305611291618382</v>
      </c>
      <c r="V73" s="287">
        <f t="shared" ca="1" si="34"/>
        <v>0.47305611291618382</v>
      </c>
      <c r="W73" s="287">
        <f t="shared" ca="1" si="34"/>
        <v>0</v>
      </c>
      <c r="X73" s="287">
        <f t="shared" ca="1" si="34"/>
        <v>0</v>
      </c>
      <c r="Y73" s="287">
        <f t="shared" ca="1" si="34"/>
        <v>0</v>
      </c>
      <c r="Z73" s="287">
        <f t="shared" ca="1" si="34"/>
        <v>0</v>
      </c>
      <c r="AA73" s="287">
        <f t="shared" ca="1" si="34"/>
        <v>0</v>
      </c>
      <c r="AB73" s="287">
        <f t="shared" ca="1" si="34"/>
        <v>0</v>
      </c>
      <c r="AC73" s="287">
        <f t="shared" ca="1" si="34"/>
        <v>0</v>
      </c>
      <c r="AD73" s="287">
        <f t="shared" ca="1" si="34"/>
        <v>0</v>
      </c>
      <c r="AE73" s="287">
        <f t="shared" ca="1" si="34"/>
        <v>0</v>
      </c>
      <c r="AF73" s="287">
        <f t="shared" ca="1" si="34"/>
        <v>0</v>
      </c>
      <c r="AG73" s="287">
        <f t="shared" ca="1" si="34"/>
        <v>0</v>
      </c>
      <c r="AH73" s="287">
        <f t="shared" ca="1" si="34"/>
        <v>4.63666802774018E-3</v>
      </c>
      <c r="AI73" s="287">
        <f t="shared" ca="1" si="34"/>
        <v>4.63666802774018E-3</v>
      </c>
      <c r="AJ73" s="287">
        <f t="shared" ca="1" si="34"/>
        <v>0.47305611291618382</v>
      </c>
      <c r="AK73" s="287">
        <f t="shared" ca="1" si="34"/>
        <v>8.5861970963710642E-3</v>
      </c>
      <c r="AL73" s="287">
        <f t="shared" ca="1" si="34"/>
        <v>8.7920191855553262E-3</v>
      </c>
      <c r="AM73" s="287">
        <f t="shared" ca="1" si="34"/>
        <v>9.473278897719855E-3</v>
      </c>
      <c r="AN73" s="287">
        <f t="shared" ca="1" si="34"/>
        <v>4.8376345844929726E-3</v>
      </c>
      <c r="AO73" s="287">
        <f t="shared" ca="1" si="34"/>
        <v>0</v>
      </c>
      <c r="AP73" s="287">
        <f t="shared" ca="1" si="34"/>
        <v>0</v>
      </c>
      <c r="AR73" s="286">
        <f ca="1">IF('6.Network design'!H59="Unknown",0,'6.Network design'!H59)</f>
        <v>364.89615752990244</v>
      </c>
    </row>
    <row r="74" spans="3:44">
      <c r="C74" s="114" t="str">
        <f ca="1">'C. Masterfiles'!C87</f>
        <v>S02</v>
      </c>
      <c r="D74" s="114" t="str">
        <f ca="1">'C. Masterfiles'!D87</f>
        <v>Изходящи повиквания към ОП (Originating calls to OLO)</v>
      </c>
      <c r="E74" s="287">
        <f t="shared" ref="E74:AP74" ca="1" si="35">IF(SUMPRODUCT(E$14:E$28,$AR$73:$AR$87)=0,0,E15*$AR74/SUMPRODUCT(E$14:E$28,$AR$73:$AR$87))</f>
        <v>1.7815274478520111E-3</v>
      </c>
      <c r="F74" s="287">
        <f t="shared" ca="1" si="35"/>
        <v>1.7815274478520111E-3</v>
      </c>
      <c r="G74" s="287">
        <f t="shared" ca="1" si="35"/>
        <v>1.8242329316815152E-3</v>
      </c>
      <c r="H74" s="287">
        <f t="shared" ca="1" si="35"/>
        <v>1.8242329316815152E-3</v>
      </c>
      <c r="I74" s="287">
        <f t="shared" ca="1" si="35"/>
        <v>1.8242329316815152E-3</v>
      </c>
      <c r="J74" s="287">
        <f t="shared" ca="1" si="35"/>
        <v>1.8242329316815152E-3</v>
      </c>
      <c r="K74" s="287">
        <f t="shared" ca="1" si="35"/>
        <v>1.9655857171713602E-3</v>
      </c>
      <c r="L74" s="287">
        <f t="shared" ca="1" si="35"/>
        <v>1.9655857171713602E-3</v>
      </c>
      <c r="M74" s="287">
        <f t="shared" ca="1" si="35"/>
        <v>1.9655857171713602E-3</v>
      </c>
      <c r="N74" s="287">
        <f t="shared" ca="1" si="35"/>
        <v>1.9655857171713602E-3</v>
      </c>
      <c r="O74" s="287">
        <f t="shared" ca="1" si="35"/>
        <v>2.9729987091433167E-3</v>
      </c>
      <c r="P74" s="287">
        <f t="shared" ca="1" si="35"/>
        <v>2.7562352125926219E-2</v>
      </c>
      <c r="Q74" s="287">
        <f t="shared" ca="1" si="35"/>
        <v>2.8213114980266941E-2</v>
      </c>
      <c r="R74" s="287">
        <f t="shared" ca="1" si="35"/>
        <v>2.9729987091433167E-3</v>
      </c>
      <c r="S74" s="287">
        <f t="shared" ca="1" si="35"/>
        <v>0.19630633680434689</v>
      </c>
      <c r="T74" s="287">
        <f t="shared" ca="1" si="35"/>
        <v>0.19630633680434689</v>
      </c>
      <c r="U74" s="287">
        <f t="shared" ca="1" si="35"/>
        <v>0.19630633680434689</v>
      </c>
      <c r="V74" s="287">
        <f t="shared" ca="1" si="35"/>
        <v>0.19630633680434689</v>
      </c>
      <c r="W74" s="287">
        <f t="shared" ca="1" si="35"/>
        <v>0.28349463892480603</v>
      </c>
      <c r="X74" s="287">
        <f t="shared" ca="1" si="35"/>
        <v>0.28349463892480603</v>
      </c>
      <c r="Y74" s="287">
        <f t="shared" ca="1" si="35"/>
        <v>0.28349463892480603</v>
      </c>
      <c r="Z74" s="287">
        <f t="shared" ca="1" si="35"/>
        <v>0.28349463892480603</v>
      </c>
      <c r="AA74" s="287">
        <f t="shared" ca="1" si="35"/>
        <v>0</v>
      </c>
      <c r="AB74" s="287">
        <f t="shared" ca="1" si="35"/>
        <v>0</v>
      </c>
      <c r="AC74" s="287">
        <f t="shared" ca="1" si="35"/>
        <v>0</v>
      </c>
      <c r="AD74" s="287">
        <f t="shared" ca="1" si="35"/>
        <v>0</v>
      </c>
      <c r="AE74" s="287">
        <f t="shared" ca="1" si="35"/>
        <v>0.37253745914149333</v>
      </c>
      <c r="AF74" s="287">
        <f t="shared" ca="1" si="35"/>
        <v>0.37253745914149333</v>
      </c>
      <c r="AG74" s="287">
        <f t="shared" ca="1" si="35"/>
        <v>0.37253745914149333</v>
      </c>
      <c r="AH74" s="287">
        <f t="shared" ca="1" si="35"/>
        <v>1.9241001028239147E-3</v>
      </c>
      <c r="AI74" s="287">
        <f t="shared" ca="1" si="35"/>
        <v>1.9241001028239147E-3</v>
      </c>
      <c r="AJ74" s="287">
        <f t="shared" ca="1" si="35"/>
        <v>0.19630633680434689</v>
      </c>
      <c r="AK74" s="287">
        <f t="shared" ca="1" si="35"/>
        <v>1.7815274478520111E-3</v>
      </c>
      <c r="AL74" s="287">
        <f t="shared" ca="1" si="35"/>
        <v>1.8242329316815152E-3</v>
      </c>
      <c r="AM74" s="287">
        <f t="shared" ca="1" si="35"/>
        <v>1.9655857171713602E-3</v>
      </c>
      <c r="AN74" s="287">
        <f t="shared" ca="1" si="35"/>
        <v>1.0037480735906852E-3</v>
      </c>
      <c r="AO74" s="287">
        <f t="shared" ca="1" si="35"/>
        <v>0.28349463892480603</v>
      </c>
      <c r="AP74" s="287">
        <f t="shared" ca="1" si="35"/>
        <v>0</v>
      </c>
      <c r="AR74" s="286">
        <f ca="1">IF('6.Network design'!H60="Unknown",0,'6.Network design'!H60)</f>
        <v>151.42268759006339</v>
      </c>
    </row>
    <row r="75" spans="3:44">
      <c r="C75" s="114" t="str">
        <f ca="1">'C. Masterfiles'!C88</f>
        <v>S03</v>
      </c>
      <c r="D75" s="114" t="str">
        <f ca="1">'C. Masterfiles'!D88</f>
        <v>Входящи повиквания от ОП (Terminating calls from OLO)</v>
      </c>
      <c r="E75" s="287">
        <f t="shared" ref="E75:AP75" ca="1" si="36">IF(SUMPRODUCT(E$14:E$28,$AR$73:$AR$87)=0,0,E16*$AR75/SUMPRODUCT(E$14:E$28,$AR$73:$AR$87))</f>
        <v>1.7363628201146146E-3</v>
      </c>
      <c r="F75" s="287">
        <f t="shared" ca="1" si="36"/>
        <v>1.7363628201146146E-3</v>
      </c>
      <c r="G75" s="287">
        <f t="shared" ca="1" si="36"/>
        <v>1.7779856502461188E-3</v>
      </c>
      <c r="H75" s="287">
        <f t="shared" ca="1" si="36"/>
        <v>1.7779856502461188E-3</v>
      </c>
      <c r="I75" s="287">
        <f t="shared" ca="1" si="36"/>
        <v>1.7779856502461188E-3</v>
      </c>
      <c r="J75" s="287">
        <f t="shared" ca="1" si="36"/>
        <v>1.7779856502461188E-3</v>
      </c>
      <c r="K75" s="287">
        <f t="shared" ca="1" si="36"/>
        <v>1.9157549119771858E-3</v>
      </c>
      <c r="L75" s="287">
        <f t="shared" ca="1" si="36"/>
        <v>1.9157549119771858E-3</v>
      </c>
      <c r="M75" s="287">
        <f t="shared" ca="1" si="36"/>
        <v>1.9157549119771858E-3</v>
      </c>
      <c r="N75" s="287">
        <f t="shared" ca="1" si="36"/>
        <v>1.9157549119771858E-3</v>
      </c>
      <c r="O75" s="287">
        <f t="shared" ca="1" si="36"/>
        <v>2.8976283407978203E-3</v>
      </c>
      <c r="P75" s="287">
        <f t="shared" ca="1" si="36"/>
        <v>2.686360152579631E-2</v>
      </c>
      <c r="Q75" s="287">
        <f t="shared" ca="1" si="36"/>
        <v>2.7497866479923899E-2</v>
      </c>
      <c r="R75" s="287">
        <f t="shared" ca="1" si="36"/>
        <v>2.8976283407978203E-3</v>
      </c>
      <c r="S75" s="287">
        <f t="shared" ca="1" si="36"/>
        <v>0.19132965085154266</v>
      </c>
      <c r="T75" s="287">
        <f t="shared" ca="1" si="36"/>
        <v>0.19132965085154266</v>
      </c>
      <c r="U75" s="287">
        <f t="shared" ca="1" si="36"/>
        <v>0.19132965085154266</v>
      </c>
      <c r="V75" s="287">
        <f t="shared" ca="1" si="36"/>
        <v>0.19132965085154266</v>
      </c>
      <c r="W75" s="287">
        <f t="shared" ca="1" si="36"/>
        <v>0.27630758724731197</v>
      </c>
      <c r="X75" s="287">
        <f t="shared" ca="1" si="36"/>
        <v>0.27630758724731197</v>
      </c>
      <c r="Y75" s="287">
        <f t="shared" ca="1" si="36"/>
        <v>0.27630758724731197</v>
      </c>
      <c r="Z75" s="287">
        <f t="shared" ca="1" si="36"/>
        <v>0.27630758724731197</v>
      </c>
      <c r="AA75" s="287">
        <f t="shared" ca="1" si="36"/>
        <v>0</v>
      </c>
      <c r="AB75" s="287">
        <f t="shared" ca="1" si="36"/>
        <v>0</v>
      </c>
      <c r="AC75" s="287">
        <f t="shared" ca="1" si="36"/>
        <v>0</v>
      </c>
      <c r="AD75" s="287">
        <f t="shared" ca="1" si="36"/>
        <v>0</v>
      </c>
      <c r="AE75" s="287">
        <f t="shared" ca="1" si="36"/>
        <v>0.36309302667953625</v>
      </c>
      <c r="AF75" s="287">
        <f t="shared" ca="1" si="36"/>
        <v>0.36309302667953625</v>
      </c>
      <c r="AG75" s="287">
        <f t="shared" ca="1" si="36"/>
        <v>0.36309302667953625</v>
      </c>
      <c r="AH75" s="287">
        <f t="shared" ca="1" si="36"/>
        <v>1.8753210256458981E-3</v>
      </c>
      <c r="AI75" s="287">
        <f t="shared" ca="1" si="36"/>
        <v>1.8753210256458981E-3</v>
      </c>
      <c r="AJ75" s="287">
        <f t="shared" ca="1" si="36"/>
        <v>0.19132965085154266</v>
      </c>
      <c r="AK75" s="287">
        <f t="shared" ca="1" si="36"/>
        <v>1.7363628201146146E-3</v>
      </c>
      <c r="AL75" s="287">
        <f t="shared" ca="1" si="36"/>
        <v>1.7779856502461188E-3</v>
      </c>
      <c r="AM75" s="287">
        <f t="shared" ca="1" si="36"/>
        <v>1.9157549119771858E-3</v>
      </c>
      <c r="AN75" s="287">
        <f t="shared" ca="1" si="36"/>
        <v>9.7830142210040844E-4</v>
      </c>
      <c r="AO75" s="287">
        <f t="shared" ca="1" si="36"/>
        <v>0.27630758724731197</v>
      </c>
      <c r="AP75" s="287">
        <f t="shared" ca="1" si="36"/>
        <v>0</v>
      </c>
      <c r="AR75" s="286">
        <f ca="1">IF('6.Network design'!H61="Unknown",0,'6.Network design'!H61)</f>
        <v>147.58387538189504</v>
      </c>
    </row>
    <row r="76" spans="3:44">
      <c r="C76" s="114" t="str">
        <f ca="1">'C. Masterfiles'!C89</f>
        <v>S04</v>
      </c>
      <c r="D76" s="114" t="str">
        <f ca="1">'C. Masterfiles'!D89</f>
        <v>Изходящи международни повиквания (Outgoing Calls to International)</v>
      </c>
      <c r="E76" s="287">
        <f t="shared" ref="E76:AP76" ca="1" si="37">IF(SUMPRODUCT(E$14:E$28,$AR$73:$AR$87)=0,0,E17*$AR76/SUMPRODUCT(E$14:E$28,$AR$73:$AR$87))</f>
        <v>4.2302012513490247E-4</v>
      </c>
      <c r="F76" s="287">
        <f t="shared" ca="1" si="37"/>
        <v>4.2302012513490247E-4</v>
      </c>
      <c r="G76" s="287">
        <f t="shared" ca="1" si="37"/>
        <v>4.3316045675611024E-4</v>
      </c>
      <c r="H76" s="287">
        <f t="shared" ca="1" si="37"/>
        <v>4.3316045675611024E-4</v>
      </c>
      <c r="I76" s="287">
        <f t="shared" ca="1" si="37"/>
        <v>4.3316045675611024E-4</v>
      </c>
      <c r="J76" s="287">
        <f t="shared" ca="1" si="37"/>
        <v>4.3316045675611024E-4</v>
      </c>
      <c r="K76" s="287">
        <f t="shared" ca="1" si="37"/>
        <v>4.6672439262371431E-4</v>
      </c>
      <c r="L76" s="287">
        <f t="shared" ca="1" si="37"/>
        <v>4.6672439262371431E-4</v>
      </c>
      <c r="M76" s="287">
        <f t="shared" ca="1" si="37"/>
        <v>4.6672439262371431E-4</v>
      </c>
      <c r="N76" s="287">
        <f t="shared" ca="1" si="37"/>
        <v>4.6672439262371431E-4</v>
      </c>
      <c r="O76" s="287">
        <f t="shared" ca="1" si="37"/>
        <v>7.0593259030841472E-4</v>
      </c>
      <c r="P76" s="287">
        <f t="shared" ca="1" si="37"/>
        <v>6.5446253210296231E-3</v>
      </c>
      <c r="Q76" s="287">
        <f t="shared" ca="1" si="37"/>
        <v>6.6991476576954267E-3</v>
      </c>
      <c r="R76" s="287">
        <f t="shared" ca="1" si="37"/>
        <v>7.0593259030841472E-4</v>
      </c>
      <c r="S76" s="287">
        <f t="shared" ca="1" si="37"/>
        <v>4.6612546587408668E-2</v>
      </c>
      <c r="T76" s="287">
        <f t="shared" ca="1" si="37"/>
        <v>4.6612546587408668E-2</v>
      </c>
      <c r="U76" s="287">
        <f t="shared" ca="1" si="37"/>
        <v>4.6612546587408668E-2</v>
      </c>
      <c r="V76" s="287">
        <f t="shared" ca="1" si="37"/>
        <v>4.6612546587408668E-2</v>
      </c>
      <c r="W76" s="287">
        <f t="shared" ca="1" si="37"/>
        <v>0</v>
      </c>
      <c r="X76" s="287">
        <f t="shared" ca="1" si="37"/>
        <v>0</v>
      </c>
      <c r="Y76" s="287">
        <f t="shared" ca="1" si="37"/>
        <v>0</v>
      </c>
      <c r="Z76" s="287">
        <f t="shared" ca="1" si="37"/>
        <v>0</v>
      </c>
      <c r="AA76" s="287">
        <f t="shared" ca="1" si="37"/>
        <v>0.26838343298326439</v>
      </c>
      <c r="AB76" s="287">
        <f t="shared" ca="1" si="37"/>
        <v>0.26838343298326439</v>
      </c>
      <c r="AC76" s="287">
        <f t="shared" ca="1" si="37"/>
        <v>0.26838343298326439</v>
      </c>
      <c r="AD76" s="287">
        <f t="shared" ca="1" si="37"/>
        <v>0.26838343298326439</v>
      </c>
      <c r="AE76" s="287">
        <f t="shared" ca="1" si="37"/>
        <v>8.8458273698494239E-2</v>
      </c>
      <c r="AF76" s="287">
        <f t="shared" ca="1" si="37"/>
        <v>8.8458273698494239E-2</v>
      </c>
      <c r="AG76" s="287">
        <f t="shared" ca="1" si="37"/>
        <v>8.8458273698494239E-2</v>
      </c>
      <c r="AH76" s="287">
        <f t="shared" ca="1" si="37"/>
        <v>4.5687371656833619E-4</v>
      </c>
      <c r="AI76" s="287">
        <f t="shared" ca="1" si="37"/>
        <v>4.5687371656833619E-4</v>
      </c>
      <c r="AJ76" s="287">
        <f t="shared" ca="1" si="37"/>
        <v>4.6612546587408668E-2</v>
      </c>
      <c r="AK76" s="287">
        <f t="shared" ca="1" si="37"/>
        <v>4.2302012513490247E-4</v>
      </c>
      <c r="AL76" s="287">
        <f t="shared" ca="1" si="37"/>
        <v>4.3316045675611024E-4</v>
      </c>
      <c r="AM76" s="287">
        <f t="shared" ca="1" si="37"/>
        <v>4.6672439262371431E-4</v>
      </c>
      <c r="AN76" s="287">
        <f t="shared" ca="1" si="37"/>
        <v>2.3833797015375554E-4</v>
      </c>
      <c r="AO76" s="287">
        <f t="shared" ca="1" si="37"/>
        <v>0</v>
      </c>
      <c r="AP76" s="287">
        <f t="shared" ca="1" si="37"/>
        <v>5.018779843774183E-4</v>
      </c>
      <c r="AR76" s="286">
        <f ca="1">IF('6.Network design'!H62="Unknown",0,'6.Network design'!H62)</f>
        <v>35.955013957176369</v>
      </c>
    </row>
    <row r="77" spans="3:44">
      <c r="C77" s="114" t="str">
        <f ca="1">'C. Masterfiles'!C90</f>
        <v>S05</v>
      </c>
      <c r="D77" s="114" t="str">
        <f ca="1">'C. Masterfiles'!D90</f>
        <v>Входящи международни повиквания (Incoming calls from international)</v>
      </c>
      <c r="E77" s="287">
        <f t="shared" ref="E77:AP77" ca="1" si="38">IF(SUMPRODUCT(E$14:E$28,$AR$73:$AR$87)=0,0,E18*$AR77/SUMPRODUCT(E$14:E$28,$AR$73:$AR$87))</f>
        <v>4.159671906015584E-4</v>
      </c>
      <c r="F77" s="287">
        <f t="shared" ca="1" si="38"/>
        <v>4.159671906015584E-4</v>
      </c>
      <c r="G77" s="287">
        <f t="shared" ca="1" si="38"/>
        <v>4.259384543916601E-4</v>
      </c>
      <c r="H77" s="287">
        <f t="shared" ca="1" si="38"/>
        <v>4.259384543916601E-4</v>
      </c>
      <c r="I77" s="287">
        <f t="shared" ca="1" si="38"/>
        <v>4.259384543916601E-4</v>
      </c>
      <c r="J77" s="287">
        <f t="shared" ca="1" si="38"/>
        <v>4.259384543916601E-4</v>
      </c>
      <c r="K77" s="287">
        <f t="shared" ca="1" si="38"/>
        <v>4.5894278510506473E-4</v>
      </c>
      <c r="L77" s="287">
        <f t="shared" ca="1" si="38"/>
        <v>4.5894278510506473E-4</v>
      </c>
      <c r="M77" s="287">
        <f t="shared" ca="1" si="38"/>
        <v>4.5894278510506473E-4</v>
      </c>
      <c r="N77" s="287">
        <f t="shared" ca="1" si="38"/>
        <v>4.5894278510506473E-4</v>
      </c>
      <c r="O77" s="287">
        <f t="shared" ca="1" si="38"/>
        <v>6.9416270975530521E-4</v>
      </c>
      <c r="P77" s="287">
        <f t="shared" ca="1" si="38"/>
        <v>6.4355080209490007E-3</v>
      </c>
      <c r="Q77" s="287">
        <f t="shared" ca="1" si="38"/>
        <v>6.5874540359230271E-3</v>
      </c>
      <c r="R77" s="287">
        <f t="shared" ca="1" si="38"/>
        <v>6.9416270975530521E-4</v>
      </c>
      <c r="S77" s="287">
        <f t="shared" ca="1" si="38"/>
        <v>4.5835384414784838E-2</v>
      </c>
      <c r="T77" s="287">
        <f t="shared" ca="1" si="38"/>
        <v>4.5835384414784838E-2</v>
      </c>
      <c r="U77" s="287">
        <f t="shared" ca="1" si="38"/>
        <v>4.5835384414784838E-2</v>
      </c>
      <c r="V77" s="287">
        <f t="shared" ca="1" si="38"/>
        <v>4.5835384414784838E-2</v>
      </c>
      <c r="W77" s="287">
        <f t="shared" ca="1" si="38"/>
        <v>0</v>
      </c>
      <c r="X77" s="287">
        <f t="shared" ca="1" si="38"/>
        <v>0</v>
      </c>
      <c r="Y77" s="287">
        <f t="shared" ca="1" si="38"/>
        <v>0</v>
      </c>
      <c r="Z77" s="287">
        <f t="shared" ca="1" si="38"/>
        <v>0</v>
      </c>
      <c r="AA77" s="287">
        <f t="shared" ca="1" si="38"/>
        <v>0.26390872676908261</v>
      </c>
      <c r="AB77" s="287">
        <f t="shared" ca="1" si="38"/>
        <v>0.26390872676908261</v>
      </c>
      <c r="AC77" s="287">
        <f t="shared" ca="1" si="38"/>
        <v>0.26390872676908261</v>
      </c>
      <c r="AD77" s="287">
        <f t="shared" ca="1" si="38"/>
        <v>0.26390872676908261</v>
      </c>
      <c r="AE77" s="287">
        <f t="shared" ca="1" si="38"/>
        <v>8.6983425632745234E-2</v>
      </c>
      <c r="AF77" s="287">
        <f t="shared" ca="1" si="38"/>
        <v>8.6983425632745234E-2</v>
      </c>
      <c r="AG77" s="287">
        <f t="shared" ca="1" si="38"/>
        <v>8.6983425632745234E-2</v>
      </c>
      <c r="AH77" s="287">
        <f t="shared" ca="1" si="38"/>
        <v>4.4925634750833118E-4</v>
      </c>
      <c r="AI77" s="287">
        <f t="shared" ca="1" si="38"/>
        <v>4.4925634750833118E-4</v>
      </c>
      <c r="AJ77" s="287">
        <f t="shared" ca="1" si="38"/>
        <v>4.5835384414784838E-2</v>
      </c>
      <c r="AK77" s="287">
        <f t="shared" ca="1" si="38"/>
        <v>4.159671906015584E-4</v>
      </c>
      <c r="AL77" s="287">
        <f t="shared" ca="1" si="38"/>
        <v>4.259384543916601E-4</v>
      </c>
      <c r="AM77" s="287">
        <f t="shared" ca="1" si="38"/>
        <v>4.5894278510506473E-4</v>
      </c>
      <c r="AN77" s="287">
        <f t="shared" ca="1" si="38"/>
        <v>2.34364206258318E-4</v>
      </c>
      <c r="AO77" s="287">
        <f t="shared" ca="1" si="38"/>
        <v>0</v>
      </c>
      <c r="AP77" s="287">
        <f t="shared" ca="1" si="38"/>
        <v>4.9351026767265917E-4</v>
      </c>
      <c r="AR77" s="286">
        <f ca="1">IF('6.Network design'!H63="Unknown",0,'6.Network design'!H63)</f>
        <v>35.35554281025501</v>
      </c>
    </row>
    <row r="78" spans="3:44">
      <c r="C78" s="114" t="str">
        <f ca="1">'C. Masterfiles'!C91</f>
        <v>S06</v>
      </c>
      <c r="D78" s="114" t="str">
        <f ca="1">'C. Masterfiles'!D91</f>
        <v>Транзит на повиквания (Transit calls)</v>
      </c>
      <c r="E78" s="287">
        <f t="shared" ref="E78:AP78" ca="1" si="39">IF(SUMPRODUCT(E$14:E$28,$AR$73:$AR$87)=0,0,E19*$AR78/SUMPRODUCT(E$14:E$28,$AR$73:$AR$87))</f>
        <v>0</v>
      </c>
      <c r="F78" s="287">
        <f t="shared" ca="1" si="39"/>
        <v>0</v>
      </c>
      <c r="G78" s="287">
        <f t="shared" ca="1" si="39"/>
        <v>0</v>
      </c>
      <c r="H78" s="287">
        <f t="shared" ca="1" si="39"/>
        <v>0</v>
      </c>
      <c r="I78" s="287">
        <f t="shared" ca="1" si="39"/>
        <v>0</v>
      </c>
      <c r="J78" s="287">
        <f t="shared" ca="1" si="39"/>
        <v>0</v>
      </c>
      <c r="K78" s="287">
        <f t="shared" ca="1" si="39"/>
        <v>0</v>
      </c>
      <c r="L78" s="287">
        <f t="shared" ca="1" si="39"/>
        <v>0</v>
      </c>
      <c r="M78" s="287">
        <f t="shared" ca="1" si="39"/>
        <v>0</v>
      </c>
      <c r="N78" s="287">
        <f t="shared" ca="1" si="39"/>
        <v>0</v>
      </c>
      <c r="O78" s="287">
        <f t="shared" ca="1" si="39"/>
        <v>9.4577380875848218E-4</v>
      </c>
      <c r="P78" s="287">
        <f t="shared" ca="1" si="39"/>
        <v>0</v>
      </c>
      <c r="Q78" s="287">
        <f t="shared" ca="1" si="39"/>
        <v>1.3462783449803589E-2</v>
      </c>
      <c r="R78" s="287">
        <f t="shared" ca="1" si="39"/>
        <v>9.4577380875848218E-4</v>
      </c>
      <c r="S78" s="287">
        <f t="shared" ca="1" si="39"/>
        <v>4.6836900215903157E-2</v>
      </c>
      <c r="T78" s="287">
        <f t="shared" ca="1" si="39"/>
        <v>4.6836900215903157E-2</v>
      </c>
      <c r="U78" s="287">
        <f t="shared" ca="1" si="39"/>
        <v>4.6836900215903157E-2</v>
      </c>
      <c r="V78" s="287">
        <f t="shared" ca="1" si="39"/>
        <v>4.6836900215903157E-2</v>
      </c>
      <c r="W78" s="287">
        <f t="shared" ca="1" si="39"/>
        <v>6.7639233308593907E-2</v>
      </c>
      <c r="X78" s="287">
        <f t="shared" ca="1" si="39"/>
        <v>6.7639233308593907E-2</v>
      </c>
      <c r="Y78" s="287">
        <f t="shared" ca="1" si="39"/>
        <v>6.7639233308593907E-2</v>
      </c>
      <c r="Z78" s="287">
        <f t="shared" ca="1" si="39"/>
        <v>6.7639233308593907E-2</v>
      </c>
      <c r="AA78" s="287">
        <f t="shared" ca="1" si="39"/>
        <v>0.26967520529406686</v>
      </c>
      <c r="AB78" s="287">
        <f t="shared" ca="1" si="39"/>
        <v>0.26967520529406686</v>
      </c>
      <c r="AC78" s="287">
        <f t="shared" ca="1" si="39"/>
        <v>0.26967520529406686</v>
      </c>
      <c r="AD78" s="287">
        <f t="shared" ca="1" si="39"/>
        <v>0.26967520529406686</v>
      </c>
      <c r="AE78" s="287">
        <f t="shared" ca="1" si="39"/>
        <v>8.8884037492313148E-2</v>
      </c>
      <c r="AF78" s="287">
        <f t="shared" ca="1" si="39"/>
        <v>8.8884037492313148E-2</v>
      </c>
      <c r="AG78" s="287">
        <f t="shared" ca="1" si="39"/>
        <v>8.8884037492313148E-2</v>
      </c>
      <c r="AH78" s="287">
        <f t="shared" ca="1" si="39"/>
        <v>4.5907272270681566E-4</v>
      </c>
      <c r="AI78" s="287">
        <f t="shared" ca="1" si="39"/>
        <v>4.5907272270681566E-4</v>
      </c>
      <c r="AJ78" s="287">
        <f t="shared" ca="1" si="39"/>
        <v>4.6836900215903157E-2</v>
      </c>
      <c r="AK78" s="287">
        <f t="shared" ca="1" si="39"/>
        <v>0</v>
      </c>
      <c r="AL78" s="287">
        <f t="shared" ca="1" si="39"/>
        <v>0</v>
      </c>
      <c r="AM78" s="287">
        <f t="shared" ca="1" si="39"/>
        <v>0</v>
      </c>
      <c r="AN78" s="287">
        <f t="shared" ca="1" si="39"/>
        <v>4.789702577103046E-4</v>
      </c>
      <c r="AO78" s="287">
        <f t="shared" ca="1" si="39"/>
        <v>6.7639233308593907E-2</v>
      </c>
      <c r="AP78" s="287">
        <f t="shared" ca="1" si="39"/>
        <v>0</v>
      </c>
      <c r="AR78" s="286">
        <f ca="1">IF('6.Network design'!H64="Unknown",0,'6.Network design'!H64)</f>
        <v>36.128071179629039</v>
      </c>
    </row>
    <row r="79" spans="3:44">
      <c r="C79" s="114" t="str">
        <f ca="1">'C. Masterfiles'!C92</f>
        <v>S07</v>
      </c>
      <c r="D79" s="114" t="str">
        <f ca="1">'C. Masterfiles'!D92</f>
        <v>Повиквания към специални номера (Calls to special numbers)</v>
      </c>
      <c r="E79" s="287">
        <f t="shared" ref="E79:AP79" ca="1" si="40">IF(SUMPRODUCT(E$14:E$28,$AR$73:$AR$87)=0,0,E20*$AR79/SUMPRODUCT(E$14:E$28,$AR$73:$AR$87))</f>
        <v>2.0934957910226437E-7</v>
      </c>
      <c r="F79" s="287">
        <f t="shared" ca="1" si="40"/>
        <v>2.0934957910226437E-7</v>
      </c>
      <c r="G79" s="287">
        <f t="shared" ca="1" si="40"/>
        <v>2.143679553702498E-7</v>
      </c>
      <c r="H79" s="287">
        <f t="shared" ca="1" si="40"/>
        <v>2.143679553702498E-7</v>
      </c>
      <c r="I79" s="287">
        <f t="shared" ca="1" si="40"/>
        <v>2.143679553702498E-7</v>
      </c>
      <c r="J79" s="287">
        <f t="shared" ca="1" si="40"/>
        <v>2.143679553702498E-7</v>
      </c>
      <c r="K79" s="287">
        <f t="shared" ca="1" si="40"/>
        <v>2.3097850278724919E-7</v>
      </c>
      <c r="L79" s="287">
        <f t="shared" ca="1" si="40"/>
        <v>2.3097850278724919E-7</v>
      </c>
      <c r="M79" s="287">
        <f t="shared" ca="1" si="40"/>
        <v>2.3097850278724919E-7</v>
      </c>
      <c r="N79" s="287">
        <f t="shared" ca="1" si="40"/>
        <v>2.3097850278724919E-7</v>
      </c>
      <c r="O79" s="287">
        <f t="shared" ca="1" si="40"/>
        <v>4.6581453024568099E-7</v>
      </c>
      <c r="P79" s="287">
        <f t="shared" ca="1" si="40"/>
        <v>3.2388874073133981E-6</v>
      </c>
      <c r="Q79" s="287">
        <f t="shared" ca="1" si="40"/>
        <v>3.3153593863535633E-6</v>
      </c>
      <c r="R79" s="287">
        <f t="shared" ca="1" si="40"/>
        <v>4.6581453024568099E-7</v>
      </c>
      <c r="S79" s="287">
        <f t="shared" ca="1" si="40"/>
        <v>2.3068209830080154E-5</v>
      </c>
      <c r="T79" s="287">
        <f t="shared" ca="1" si="40"/>
        <v>2.3068209830080154E-5</v>
      </c>
      <c r="U79" s="287">
        <f t="shared" ca="1" si="40"/>
        <v>2.3068209830080154E-5</v>
      </c>
      <c r="V79" s="287">
        <f t="shared" ca="1" si="40"/>
        <v>2.3068209830080154E-5</v>
      </c>
      <c r="W79" s="287">
        <f t="shared" ca="1" si="40"/>
        <v>3.3313819221934672E-5</v>
      </c>
      <c r="X79" s="287">
        <f t="shared" ca="1" si="40"/>
        <v>3.3313819221934672E-5</v>
      </c>
      <c r="Y79" s="287">
        <f t="shared" ca="1" si="40"/>
        <v>3.3313819221934672E-5</v>
      </c>
      <c r="Z79" s="287">
        <f t="shared" ca="1" si="40"/>
        <v>3.3313819221934672E-5</v>
      </c>
      <c r="AA79" s="287">
        <f t="shared" ca="1" si="40"/>
        <v>0</v>
      </c>
      <c r="AB79" s="287">
        <f t="shared" ca="1" si="40"/>
        <v>0</v>
      </c>
      <c r="AC79" s="287">
        <f t="shared" ca="1" si="40"/>
        <v>0</v>
      </c>
      <c r="AD79" s="287">
        <f t="shared" ca="1" si="40"/>
        <v>0</v>
      </c>
      <c r="AE79" s="287">
        <f t="shared" ca="1" si="40"/>
        <v>4.3777355417752281E-5</v>
      </c>
      <c r="AF79" s="287">
        <f t="shared" ca="1" si="40"/>
        <v>4.3777355417752281E-5</v>
      </c>
      <c r="AG79" s="287">
        <f t="shared" ca="1" si="40"/>
        <v>4.3777355417752281E-5</v>
      </c>
      <c r="AH79" s="287">
        <f t="shared" ca="1" si="40"/>
        <v>2.2610347494925092E-7</v>
      </c>
      <c r="AI79" s="287">
        <f t="shared" ca="1" si="40"/>
        <v>2.2610347494925092E-7</v>
      </c>
      <c r="AJ79" s="287">
        <f t="shared" ca="1" si="40"/>
        <v>2.3068209830080154E-5</v>
      </c>
      <c r="AK79" s="287">
        <f t="shared" ca="1" si="40"/>
        <v>2.0934957910226437E-7</v>
      </c>
      <c r="AL79" s="287">
        <f t="shared" ca="1" si="40"/>
        <v>2.143679553702498E-7</v>
      </c>
      <c r="AM79" s="287">
        <f t="shared" ca="1" si="40"/>
        <v>2.3097850278724919E-7</v>
      </c>
      <c r="AN79" s="287">
        <f t="shared" ca="1" si="40"/>
        <v>2.3590345125951061E-7</v>
      </c>
      <c r="AO79" s="287">
        <f t="shared" ca="1" si="40"/>
        <v>3.3313819221934672E-5</v>
      </c>
      <c r="AP79" s="287">
        <f t="shared" ca="1" si="40"/>
        <v>0</v>
      </c>
      <c r="AR79" s="286">
        <f ca="1">IF('6.Network design'!H65="Unknown",0,'6.Network design'!H65)</f>
        <v>1.7793874549468482E-2</v>
      </c>
    </row>
    <row r="80" spans="3:44">
      <c r="C80" s="114" t="str">
        <f ca="1">'C. Masterfiles'!C93</f>
        <v>S08</v>
      </c>
      <c r="D80" s="114" t="str">
        <f ca="1">'C. Masterfiles'!D93</f>
        <v>Достъп до интернет (Internet access)</v>
      </c>
      <c r="E80" s="287">
        <f t="shared" ref="E80:AP80" ca="1" si="41">IF(SUMPRODUCT(E$14:E$28,$AR$73:$AR$87)=0,0,E21*$AR80/SUMPRODUCT(E$14:E$28,$AR$73:$AR$87))</f>
        <v>0.83235927630534678</v>
      </c>
      <c r="F80" s="287">
        <f t="shared" ca="1" si="41"/>
        <v>0.83235927630534678</v>
      </c>
      <c r="G80" s="287">
        <f t="shared" ca="1" si="41"/>
        <v>0.8523119891627623</v>
      </c>
      <c r="H80" s="287">
        <f t="shared" ca="1" si="41"/>
        <v>0.8523119891627623</v>
      </c>
      <c r="I80" s="287">
        <f t="shared" ca="1" si="41"/>
        <v>0.8523119891627623</v>
      </c>
      <c r="J80" s="287">
        <f t="shared" ca="1" si="41"/>
        <v>0.8523119891627623</v>
      </c>
      <c r="K80" s="287">
        <f t="shared" ca="1" si="41"/>
        <v>0.91835436329285536</v>
      </c>
      <c r="L80" s="287">
        <f t="shared" ca="1" si="41"/>
        <v>0.91835436329285536</v>
      </c>
      <c r="M80" s="287">
        <f t="shared" ca="1" si="41"/>
        <v>0.91835436329285536</v>
      </c>
      <c r="N80" s="287">
        <f t="shared" ca="1" si="41"/>
        <v>0.91835436329285536</v>
      </c>
      <c r="O80" s="287">
        <f t="shared" ca="1" si="41"/>
        <v>0.92602298736509947</v>
      </c>
      <c r="P80" s="287">
        <f t="shared" ca="1" si="41"/>
        <v>0</v>
      </c>
      <c r="Q80" s="287">
        <f t="shared" ca="1" si="41"/>
        <v>0</v>
      </c>
      <c r="R80" s="287">
        <f t="shared" ca="1" si="41"/>
        <v>0.92602298736509947</v>
      </c>
      <c r="S80" s="287">
        <f t="shared" ca="1" si="41"/>
        <v>0</v>
      </c>
      <c r="T80" s="287">
        <f t="shared" ca="1" si="41"/>
        <v>0</v>
      </c>
      <c r="U80" s="287">
        <f t="shared" ca="1" si="41"/>
        <v>0</v>
      </c>
      <c r="V80" s="287">
        <f t="shared" ca="1" si="41"/>
        <v>0</v>
      </c>
      <c r="W80" s="287">
        <f t="shared" ca="1" si="41"/>
        <v>0</v>
      </c>
      <c r="X80" s="287">
        <f t="shared" ca="1" si="41"/>
        <v>0</v>
      </c>
      <c r="Y80" s="287">
        <f t="shared" ca="1" si="41"/>
        <v>0</v>
      </c>
      <c r="Z80" s="287">
        <f t="shared" ca="1" si="41"/>
        <v>0</v>
      </c>
      <c r="AA80" s="287">
        <f t="shared" ca="1" si="41"/>
        <v>0</v>
      </c>
      <c r="AB80" s="287">
        <f t="shared" ca="1" si="41"/>
        <v>0</v>
      </c>
      <c r="AC80" s="287">
        <f t="shared" ca="1" si="41"/>
        <v>0</v>
      </c>
      <c r="AD80" s="287">
        <f t="shared" ca="1" si="41"/>
        <v>0</v>
      </c>
      <c r="AE80" s="287">
        <f t="shared" ca="1" si="41"/>
        <v>0</v>
      </c>
      <c r="AF80" s="287">
        <f t="shared" ca="1" si="41"/>
        <v>0</v>
      </c>
      <c r="AG80" s="287">
        <f t="shared" ca="1" si="41"/>
        <v>0</v>
      </c>
      <c r="AH80" s="287">
        <f t="shared" ca="1" si="41"/>
        <v>0.8989715937615993</v>
      </c>
      <c r="AI80" s="287">
        <f t="shared" ca="1" si="41"/>
        <v>0.8989715937615993</v>
      </c>
      <c r="AJ80" s="287">
        <f t="shared" ca="1" si="41"/>
        <v>0</v>
      </c>
      <c r="AK80" s="287">
        <f t="shared" ca="1" si="41"/>
        <v>0.83235927630534678</v>
      </c>
      <c r="AL80" s="287">
        <f t="shared" ca="1" si="41"/>
        <v>0.8523119891627623</v>
      </c>
      <c r="AM80" s="287">
        <f t="shared" ca="1" si="41"/>
        <v>0.91835436329285536</v>
      </c>
      <c r="AN80" s="287">
        <f t="shared" ca="1" si="41"/>
        <v>0.93793561377251444</v>
      </c>
      <c r="AO80" s="287">
        <f t="shared" ca="1" si="41"/>
        <v>0</v>
      </c>
      <c r="AP80" s="287">
        <f t="shared" ca="1" si="41"/>
        <v>0.98752463783313971</v>
      </c>
      <c r="AR80" s="286">
        <f ca="1">IF('6.Network design'!H66="Unknown",0,'6.Network design'!H66)</f>
        <v>70747.199999999983</v>
      </c>
    </row>
    <row r="81" spans="3:44">
      <c r="C81" s="114" t="str">
        <f ca="1">'C. Masterfiles'!C94</f>
        <v>S09</v>
      </c>
      <c r="D81" s="114" t="str">
        <f ca="1">'C. Masterfiles'!D94</f>
        <v>Селищен нает капацитет на дребно (Retail local leased capacity)</v>
      </c>
      <c r="E81" s="287">
        <f t="shared" ref="E81:AP81" ca="1" si="42">IF(SUMPRODUCT(E$14:E$28,$AR$73:$AR$87)=0,0,E22*$AR81/SUMPRODUCT(E$14:E$28,$AR$73:$AR$87))</f>
        <v>9.3640418584351542E-2</v>
      </c>
      <c r="F81" s="287">
        <f t="shared" ca="1" si="42"/>
        <v>9.3640418584351542E-2</v>
      </c>
      <c r="G81" s="287">
        <f t="shared" ca="1" si="42"/>
        <v>7.1913824085608091E-2</v>
      </c>
      <c r="H81" s="287">
        <f t="shared" ca="1" si="42"/>
        <v>7.1913824085608091E-2</v>
      </c>
      <c r="I81" s="287">
        <f t="shared" ca="1" si="42"/>
        <v>7.1913824085608091E-2</v>
      </c>
      <c r="J81" s="287">
        <f t="shared" ca="1" si="42"/>
        <v>7.1913824085608091E-2</v>
      </c>
      <c r="K81" s="287">
        <f t="shared" ca="1" si="42"/>
        <v>0</v>
      </c>
      <c r="L81" s="287">
        <f t="shared" ca="1" si="42"/>
        <v>0</v>
      </c>
      <c r="M81" s="287">
        <f t="shared" ca="1" si="42"/>
        <v>0</v>
      </c>
      <c r="N81" s="287">
        <f t="shared" ca="1" si="42"/>
        <v>0</v>
      </c>
      <c r="O81" s="287">
        <f t="shared" ca="1" si="42"/>
        <v>0</v>
      </c>
      <c r="P81" s="287">
        <f t="shared" ca="1" si="42"/>
        <v>0</v>
      </c>
      <c r="Q81" s="287">
        <f t="shared" ca="1" si="42"/>
        <v>0</v>
      </c>
      <c r="R81" s="287">
        <f t="shared" ca="1" si="42"/>
        <v>0</v>
      </c>
      <c r="S81" s="287">
        <f t="shared" ca="1" si="42"/>
        <v>0</v>
      </c>
      <c r="T81" s="287">
        <f t="shared" ca="1" si="42"/>
        <v>0</v>
      </c>
      <c r="U81" s="287">
        <f t="shared" ca="1" si="42"/>
        <v>0</v>
      </c>
      <c r="V81" s="287">
        <f t="shared" ca="1" si="42"/>
        <v>0</v>
      </c>
      <c r="W81" s="287">
        <f t="shared" ca="1" si="42"/>
        <v>0</v>
      </c>
      <c r="X81" s="287">
        <f t="shared" ca="1" si="42"/>
        <v>0</v>
      </c>
      <c r="Y81" s="287">
        <f t="shared" ca="1" si="42"/>
        <v>0</v>
      </c>
      <c r="Z81" s="287">
        <f t="shared" ca="1" si="42"/>
        <v>0</v>
      </c>
      <c r="AA81" s="287">
        <f t="shared" ca="1" si="42"/>
        <v>0</v>
      </c>
      <c r="AB81" s="287">
        <f t="shared" ca="1" si="42"/>
        <v>0</v>
      </c>
      <c r="AC81" s="287">
        <f t="shared" ca="1" si="42"/>
        <v>0</v>
      </c>
      <c r="AD81" s="287">
        <f t="shared" ca="1" si="42"/>
        <v>0</v>
      </c>
      <c r="AE81" s="287">
        <f t="shared" ca="1" si="42"/>
        <v>0</v>
      </c>
      <c r="AF81" s="287">
        <f t="shared" ca="1" si="42"/>
        <v>0</v>
      </c>
      <c r="AG81" s="287">
        <f t="shared" ca="1" si="42"/>
        <v>0</v>
      </c>
      <c r="AH81" s="287">
        <f t="shared" ca="1" si="42"/>
        <v>5.0567152149089974E-2</v>
      </c>
      <c r="AI81" s="287">
        <f t="shared" ca="1" si="42"/>
        <v>5.0567152149089974E-2</v>
      </c>
      <c r="AJ81" s="287">
        <f t="shared" ca="1" si="42"/>
        <v>0</v>
      </c>
      <c r="AK81" s="287">
        <f t="shared" ca="1" si="42"/>
        <v>9.3640418584351542E-2</v>
      </c>
      <c r="AL81" s="287">
        <f t="shared" ca="1" si="42"/>
        <v>7.1913824085608091E-2</v>
      </c>
      <c r="AM81" s="287">
        <f t="shared" ca="1" si="42"/>
        <v>0</v>
      </c>
      <c r="AN81" s="287">
        <f t="shared" ca="1" si="42"/>
        <v>0</v>
      </c>
      <c r="AO81" s="287">
        <f t="shared" ca="1" si="42"/>
        <v>0</v>
      </c>
      <c r="AP81" s="287">
        <f t="shared" ca="1" si="42"/>
        <v>0</v>
      </c>
      <c r="AR81" s="286">
        <f ca="1">IF('6.Network design'!H67="Unknown",0,'6.Network design'!H67)</f>
        <v>3979.53</v>
      </c>
    </row>
    <row r="82" spans="3:44">
      <c r="C82" s="114" t="str">
        <f ca="1">'C. Masterfiles'!C95</f>
        <v>S10</v>
      </c>
      <c r="D82" s="114" t="str">
        <f ca="1">'C. Masterfiles'!D95</f>
        <v>Национален нает капацитет на дребно (Retail long distance leased capacity)</v>
      </c>
      <c r="E82" s="287">
        <f t="shared" ref="E82:AP82" ca="1" si="43">IF(SUMPRODUCT(E$14:E$28,$AR$73:$AR$87)=0,0,E23*$AR82/SUMPRODUCT(E$14:E$28,$AR$73:$AR$87))</f>
        <v>4.6820209292175771E-2</v>
      </c>
      <c r="F82" s="287">
        <f t="shared" ca="1" si="43"/>
        <v>4.6820209292175771E-2</v>
      </c>
      <c r="G82" s="287">
        <f t="shared" ca="1" si="43"/>
        <v>4.7942549390405396E-2</v>
      </c>
      <c r="H82" s="287">
        <f t="shared" ca="1" si="43"/>
        <v>4.7942549390405396E-2</v>
      </c>
      <c r="I82" s="287">
        <f t="shared" ca="1" si="43"/>
        <v>4.7942549390405396E-2</v>
      </c>
      <c r="J82" s="287">
        <f t="shared" ca="1" si="43"/>
        <v>4.7942549390405396E-2</v>
      </c>
      <c r="K82" s="287">
        <f t="shared" ca="1" si="43"/>
        <v>5.1657432935223131E-2</v>
      </c>
      <c r="L82" s="287">
        <f t="shared" ca="1" si="43"/>
        <v>5.1657432935223131E-2</v>
      </c>
      <c r="M82" s="287">
        <f t="shared" ca="1" si="43"/>
        <v>5.1657432935223131E-2</v>
      </c>
      <c r="N82" s="287">
        <f t="shared" ca="1" si="43"/>
        <v>5.1657432935223131E-2</v>
      </c>
      <c r="O82" s="287">
        <f t="shared" ca="1" si="43"/>
        <v>3.9066594779465141E-2</v>
      </c>
      <c r="P82" s="287">
        <f t="shared" ca="1" si="43"/>
        <v>0.54327331442876647</v>
      </c>
      <c r="Q82" s="287">
        <f t="shared" ca="1" si="43"/>
        <v>0.55610030724743276</v>
      </c>
      <c r="R82" s="287">
        <f t="shared" ca="1" si="43"/>
        <v>3.9066594779465141E-2</v>
      </c>
      <c r="S82" s="287">
        <f t="shared" ca="1" si="43"/>
        <v>0</v>
      </c>
      <c r="T82" s="287">
        <f t="shared" ca="1" si="43"/>
        <v>0</v>
      </c>
      <c r="U82" s="287">
        <f t="shared" ca="1" si="43"/>
        <v>0</v>
      </c>
      <c r="V82" s="287">
        <f t="shared" ca="1" si="43"/>
        <v>0</v>
      </c>
      <c r="W82" s="287">
        <f t="shared" ca="1" si="43"/>
        <v>0</v>
      </c>
      <c r="X82" s="287">
        <f t="shared" ca="1" si="43"/>
        <v>0</v>
      </c>
      <c r="Y82" s="287">
        <f t="shared" ca="1" si="43"/>
        <v>0</v>
      </c>
      <c r="Z82" s="287">
        <f t="shared" ca="1" si="43"/>
        <v>0</v>
      </c>
      <c r="AA82" s="287">
        <f t="shared" ca="1" si="43"/>
        <v>0</v>
      </c>
      <c r="AB82" s="287">
        <f t="shared" ca="1" si="43"/>
        <v>0</v>
      </c>
      <c r="AC82" s="287">
        <f t="shared" ca="1" si="43"/>
        <v>0</v>
      </c>
      <c r="AD82" s="287">
        <f t="shared" ca="1" si="43"/>
        <v>0</v>
      </c>
      <c r="AE82" s="287">
        <f t="shared" ca="1" si="43"/>
        <v>0</v>
      </c>
      <c r="AF82" s="287">
        <f t="shared" ca="1" si="43"/>
        <v>0</v>
      </c>
      <c r="AG82" s="287">
        <f t="shared" ca="1" si="43"/>
        <v>0</v>
      </c>
      <c r="AH82" s="287">
        <f t="shared" ca="1" si="43"/>
        <v>2.5283576074544987E-2</v>
      </c>
      <c r="AI82" s="287">
        <f t="shared" ca="1" si="43"/>
        <v>2.5283576074544987E-2</v>
      </c>
      <c r="AJ82" s="287">
        <f t="shared" ca="1" si="43"/>
        <v>0</v>
      </c>
      <c r="AK82" s="287">
        <f t="shared" ca="1" si="43"/>
        <v>4.6820209292175771E-2</v>
      </c>
      <c r="AL82" s="287">
        <f t="shared" ca="1" si="43"/>
        <v>4.7942549390405396E-2</v>
      </c>
      <c r="AM82" s="287">
        <f t="shared" ca="1" si="43"/>
        <v>5.1657432935223131E-2</v>
      </c>
      <c r="AN82" s="287">
        <f t="shared" ca="1" si="43"/>
        <v>3.9569158706027965E-2</v>
      </c>
      <c r="AO82" s="287">
        <f t="shared" ca="1" si="43"/>
        <v>0</v>
      </c>
      <c r="AP82" s="287">
        <f t="shared" ca="1" si="43"/>
        <v>0</v>
      </c>
      <c r="AR82" s="286">
        <f ca="1">IF('6.Network design'!H68="Unknown",0,'6.Network design'!H68)</f>
        <v>1989.7650000000001</v>
      </c>
    </row>
    <row r="83" spans="3:44">
      <c r="C83" s="114" t="str">
        <f ca="1">'C. Masterfiles'!C96</f>
        <v>S11</v>
      </c>
      <c r="D83" s="114" t="str">
        <f ca="1">'C. Masterfiles'!D96</f>
        <v>Международен нает капацитет на дребно (Retail International leased capacity)</v>
      </c>
      <c r="E83" s="287">
        <f t="shared" ref="E83:AP83" ca="1" si="44">IF(SUMPRODUCT(E$14:E$28,$AR$73:$AR$87)=0,0,E24*$AR83/SUMPRODUCT(E$14:E$28,$AR$73:$AR$87))</f>
        <v>9.3640418584351546E-3</v>
      </c>
      <c r="F83" s="287">
        <f t="shared" ca="1" si="44"/>
        <v>9.3640418584351546E-3</v>
      </c>
      <c r="G83" s="287">
        <f t="shared" ca="1" si="44"/>
        <v>9.5885098780810786E-3</v>
      </c>
      <c r="H83" s="287">
        <f t="shared" ca="1" si="44"/>
        <v>9.5885098780810786E-3</v>
      </c>
      <c r="I83" s="287">
        <f t="shared" ca="1" si="44"/>
        <v>9.5885098780810786E-3</v>
      </c>
      <c r="J83" s="287">
        <f t="shared" ca="1" si="44"/>
        <v>9.5885098780810786E-3</v>
      </c>
      <c r="K83" s="287">
        <f t="shared" ca="1" si="44"/>
        <v>1.0331486587044626E-2</v>
      </c>
      <c r="L83" s="287">
        <f t="shared" ca="1" si="44"/>
        <v>1.0331486587044626E-2</v>
      </c>
      <c r="M83" s="287">
        <f t="shared" ca="1" si="44"/>
        <v>1.0331486587044626E-2</v>
      </c>
      <c r="N83" s="287">
        <f t="shared" ca="1" si="44"/>
        <v>1.0331486587044626E-2</v>
      </c>
      <c r="O83" s="287">
        <f t="shared" ca="1" si="44"/>
        <v>1.0417758607857373E-2</v>
      </c>
      <c r="P83" s="287">
        <f t="shared" ca="1" si="44"/>
        <v>0.14487288384767105</v>
      </c>
      <c r="Q83" s="287">
        <f t="shared" ca="1" si="44"/>
        <v>0.14829341526598208</v>
      </c>
      <c r="R83" s="287">
        <f t="shared" ca="1" si="44"/>
        <v>1.0417758607857373E-2</v>
      </c>
      <c r="S83" s="287">
        <f t="shared" ca="1" si="44"/>
        <v>0</v>
      </c>
      <c r="T83" s="287">
        <f t="shared" ca="1" si="44"/>
        <v>0</v>
      </c>
      <c r="U83" s="287">
        <f t="shared" ca="1" si="44"/>
        <v>0</v>
      </c>
      <c r="V83" s="287">
        <f t="shared" ca="1" si="44"/>
        <v>0</v>
      </c>
      <c r="W83" s="287">
        <f t="shared" ca="1" si="44"/>
        <v>0</v>
      </c>
      <c r="X83" s="287">
        <f t="shared" ca="1" si="44"/>
        <v>0</v>
      </c>
      <c r="Y83" s="287">
        <f t="shared" ca="1" si="44"/>
        <v>0</v>
      </c>
      <c r="Z83" s="287">
        <f t="shared" ca="1" si="44"/>
        <v>0</v>
      </c>
      <c r="AA83" s="287">
        <f t="shared" ca="1" si="44"/>
        <v>0</v>
      </c>
      <c r="AB83" s="287">
        <f t="shared" ca="1" si="44"/>
        <v>0</v>
      </c>
      <c r="AC83" s="287">
        <f t="shared" ca="1" si="44"/>
        <v>0</v>
      </c>
      <c r="AD83" s="287">
        <f t="shared" ca="1" si="44"/>
        <v>0</v>
      </c>
      <c r="AE83" s="287">
        <f t="shared" ca="1" si="44"/>
        <v>0</v>
      </c>
      <c r="AF83" s="287">
        <f t="shared" ca="1" si="44"/>
        <v>0</v>
      </c>
      <c r="AG83" s="287">
        <f t="shared" ca="1" si="44"/>
        <v>0</v>
      </c>
      <c r="AH83" s="287">
        <f t="shared" ca="1" si="44"/>
        <v>1.0113430429817995E-2</v>
      </c>
      <c r="AI83" s="287">
        <f t="shared" ca="1" si="44"/>
        <v>1.0113430429817995E-2</v>
      </c>
      <c r="AJ83" s="287">
        <f t="shared" ca="1" si="44"/>
        <v>0</v>
      </c>
      <c r="AK83" s="287">
        <f t="shared" ca="1" si="44"/>
        <v>9.3640418584351546E-3</v>
      </c>
      <c r="AL83" s="287">
        <f t="shared" ca="1" si="44"/>
        <v>9.5885098780810786E-3</v>
      </c>
      <c r="AM83" s="287">
        <f t="shared" ca="1" si="44"/>
        <v>1.0331486587044626E-2</v>
      </c>
      <c r="AN83" s="287">
        <f t="shared" ca="1" si="44"/>
        <v>1.055177565494079E-2</v>
      </c>
      <c r="AO83" s="287">
        <f t="shared" ca="1" si="44"/>
        <v>0</v>
      </c>
      <c r="AP83" s="287">
        <f t="shared" ca="1" si="44"/>
        <v>1.1109652175622825E-2</v>
      </c>
      <c r="AR83" s="286">
        <f ca="1">IF('6.Network design'!H69="Unknown",0,'6.Network design'!H69)</f>
        <v>795.90600000000006</v>
      </c>
    </row>
    <row r="84" spans="3:44">
      <c r="C84" s="114" t="str">
        <f ca="1">'C. Masterfiles'!C97</f>
        <v>S12</v>
      </c>
      <c r="D84" s="114" t="str">
        <f ca="1">'C. Masterfiles'!D97</f>
        <v>IPTV</v>
      </c>
      <c r="E84" s="287">
        <f t="shared" ref="E84:AP84" ca="1" si="45">IF(SUMPRODUCT(E$14:E$28,$AR$73:$AR$87)=0,0,E25*$AR84/SUMPRODUCT(E$14:E$28,$AR$73:$AR$87))</f>
        <v>2.2196247368142584E-3</v>
      </c>
      <c r="F84" s="287">
        <f t="shared" ca="1" si="45"/>
        <v>2.2196247368142584E-3</v>
      </c>
      <c r="G84" s="287">
        <f t="shared" ca="1" si="45"/>
        <v>2.2728319711007002E-3</v>
      </c>
      <c r="H84" s="287">
        <f t="shared" ca="1" si="45"/>
        <v>2.2728319711007002E-3</v>
      </c>
      <c r="I84" s="287">
        <f t="shared" ca="1" si="45"/>
        <v>2.2728319711007002E-3</v>
      </c>
      <c r="J84" s="287">
        <f t="shared" ca="1" si="45"/>
        <v>2.2728319711007002E-3</v>
      </c>
      <c r="K84" s="287">
        <f t="shared" ca="1" si="45"/>
        <v>2.448944968780948E-3</v>
      </c>
      <c r="L84" s="287">
        <f t="shared" ca="1" si="45"/>
        <v>2.448944968780948E-3</v>
      </c>
      <c r="M84" s="287">
        <f t="shared" ca="1" si="45"/>
        <v>2.448944968780948E-3</v>
      </c>
      <c r="N84" s="287">
        <f t="shared" ca="1" si="45"/>
        <v>2.448944968780948E-3</v>
      </c>
      <c r="O84" s="287">
        <f t="shared" ca="1" si="45"/>
        <v>2.4693946329735991E-3</v>
      </c>
      <c r="P84" s="287">
        <f t="shared" ca="1" si="45"/>
        <v>3.4340239134262769E-2</v>
      </c>
      <c r="Q84" s="287">
        <f t="shared" ca="1" si="45"/>
        <v>3.5151031766751308E-2</v>
      </c>
      <c r="R84" s="287">
        <f t="shared" ca="1" si="45"/>
        <v>2.4693946329735991E-3</v>
      </c>
      <c r="S84" s="287">
        <f t="shared" ca="1" si="45"/>
        <v>0</v>
      </c>
      <c r="T84" s="287">
        <f t="shared" ca="1" si="45"/>
        <v>0</v>
      </c>
      <c r="U84" s="287">
        <f t="shared" ca="1" si="45"/>
        <v>0</v>
      </c>
      <c r="V84" s="287">
        <f t="shared" ca="1" si="45"/>
        <v>0</v>
      </c>
      <c r="W84" s="287">
        <f t="shared" ca="1" si="45"/>
        <v>0</v>
      </c>
      <c r="X84" s="287">
        <f t="shared" ca="1" si="45"/>
        <v>0</v>
      </c>
      <c r="Y84" s="287">
        <f t="shared" ca="1" si="45"/>
        <v>0</v>
      </c>
      <c r="Z84" s="287">
        <f t="shared" ca="1" si="45"/>
        <v>0</v>
      </c>
      <c r="AA84" s="287">
        <f t="shared" ca="1" si="45"/>
        <v>0</v>
      </c>
      <c r="AB84" s="287">
        <f t="shared" ca="1" si="45"/>
        <v>0</v>
      </c>
      <c r="AC84" s="287">
        <f t="shared" ca="1" si="45"/>
        <v>0</v>
      </c>
      <c r="AD84" s="287">
        <f t="shared" ca="1" si="45"/>
        <v>0</v>
      </c>
      <c r="AE84" s="287">
        <f t="shared" ca="1" si="45"/>
        <v>0</v>
      </c>
      <c r="AF84" s="287">
        <f t="shared" ca="1" si="45"/>
        <v>0</v>
      </c>
      <c r="AG84" s="287">
        <f t="shared" ca="1" si="45"/>
        <v>0</v>
      </c>
      <c r="AH84" s="287">
        <f t="shared" ca="1" si="45"/>
        <v>2.3972575833642652E-3</v>
      </c>
      <c r="AI84" s="287">
        <f t="shared" ca="1" si="45"/>
        <v>2.3972575833642652E-3</v>
      </c>
      <c r="AJ84" s="287">
        <f t="shared" ca="1" si="45"/>
        <v>0</v>
      </c>
      <c r="AK84" s="287">
        <f t="shared" ca="1" si="45"/>
        <v>2.2196247368142584E-3</v>
      </c>
      <c r="AL84" s="287">
        <f t="shared" ca="1" si="45"/>
        <v>2.2728319711007002E-3</v>
      </c>
      <c r="AM84" s="287">
        <f t="shared" ca="1" si="45"/>
        <v>2.448944968780948E-3</v>
      </c>
      <c r="AN84" s="287">
        <f t="shared" ca="1" si="45"/>
        <v>2.5011616367267057E-3</v>
      </c>
      <c r="AO84" s="287">
        <f t="shared" ca="1" si="45"/>
        <v>0</v>
      </c>
      <c r="AP84" s="287">
        <f t="shared" ca="1" si="45"/>
        <v>0</v>
      </c>
      <c r="AR84" s="286">
        <f ca="1">IF('6.Network design'!H70="Unknown",0,'6.Network design'!H70)</f>
        <v>188.6592</v>
      </c>
    </row>
    <row r="85" spans="3:44">
      <c r="C85" s="114" t="str">
        <f ca="1">'C. Masterfiles'!C98</f>
        <v>S13</v>
      </c>
      <c r="D85" s="114" t="str">
        <f ca="1">'C. Masterfiles'!D98</f>
        <v>Селищен нает капацитет на едро (Wholesale local leased capacity)</v>
      </c>
      <c r="E85" s="287">
        <f t="shared" ref="E85:AP85" ca="1" si="46">IF(SUMPRODUCT(E$14:E$28,$AR$73:$AR$87)=0,0,E26*$AR85/SUMPRODUCT(E$14:E$28,$AR$73:$AR$87))</f>
        <v>1.5606736430725256E-3</v>
      </c>
      <c r="F85" s="287">
        <f t="shared" ca="1" si="46"/>
        <v>1.5606736430725256E-3</v>
      </c>
      <c r="G85" s="287">
        <f t="shared" ca="1" si="46"/>
        <v>1.5980849796801799E-3</v>
      </c>
      <c r="H85" s="287">
        <f t="shared" ca="1" si="46"/>
        <v>1.5980849796801799E-3</v>
      </c>
      <c r="I85" s="287">
        <f t="shared" ca="1" si="46"/>
        <v>1.5980849796801799E-3</v>
      </c>
      <c r="J85" s="287">
        <f t="shared" ca="1" si="46"/>
        <v>1.5980849796801799E-3</v>
      </c>
      <c r="K85" s="287">
        <f t="shared" ca="1" si="46"/>
        <v>1.7219144311741044E-3</v>
      </c>
      <c r="L85" s="287">
        <f t="shared" ca="1" si="46"/>
        <v>1.7219144311741044E-3</v>
      </c>
      <c r="M85" s="287">
        <f t="shared" ca="1" si="46"/>
        <v>1.7219144311741044E-3</v>
      </c>
      <c r="N85" s="287">
        <f t="shared" ca="1" si="46"/>
        <v>1.7219144311741044E-3</v>
      </c>
      <c r="O85" s="287">
        <f t="shared" ca="1" si="46"/>
        <v>2.6044396519643432E-3</v>
      </c>
      <c r="P85" s="287">
        <f t="shared" ca="1" si="46"/>
        <v>4.829096128255702E-2</v>
      </c>
      <c r="Q85" s="287">
        <f t="shared" ca="1" si="46"/>
        <v>2.4715569210997015E-2</v>
      </c>
      <c r="R85" s="287">
        <f t="shared" ca="1" si="46"/>
        <v>2.6044396519643432E-3</v>
      </c>
      <c r="S85" s="287">
        <f t="shared" ca="1" si="46"/>
        <v>0</v>
      </c>
      <c r="T85" s="287">
        <f t="shared" ca="1" si="46"/>
        <v>0</v>
      </c>
      <c r="U85" s="287">
        <f t="shared" ca="1" si="46"/>
        <v>0</v>
      </c>
      <c r="V85" s="287">
        <f t="shared" ca="1" si="46"/>
        <v>0</v>
      </c>
      <c r="W85" s="287">
        <f t="shared" ca="1" si="46"/>
        <v>0.24835015113337749</v>
      </c>
      <c r="X85" s="287">
        <f t="shared" ca="1" si="46"/>
        <v>0.24835015113337749</v>
      </c>
      <c r="Y85" s="287">
        <f t="shared" ca="1" si="46"/>
        <v>0.24835015113337749</v>
      </c>
      <c r="Z85" s="287">
        <f t="shared" ca="1" si="46"/>
        <v>0.24835015113337749</v>
      </c>
      <c r="AA85" s="287">
        <f t="shared" ca="1" si="46"/>
        <v>0</v>
      </c>
      <c r="AB85" s="287">
        <f t="shared" ca="1" si="46"/>
        <v>0</v>
      </c>
      <c r="AC85" s="287">
        <f t="shared" ca="1" si="46"/>
        <v>0</v>
      </c>
      <c r="AD85" s="287">
        <f t="shared" ca="1" si="46"/>
        <v>0</v>
      </c>
      <c r="AE85" s="287">
        <f t="shared" ca="1" si="46"/>
        <v>0</v>
      </c>
      <c r="AF85" s="287">
        <f t="shared" ca="1" si="46"/>
        <v>0</v>
      </c>
      <c r="AG85" s="287">
        <f t="shared" ca="1" si="46"/>
        <v>0</v>
      </c>
      <c r="AH85" s="287">
        <f t="shared" ca="1" si="46"/>
        <v>1.6855717383029991E-3</v>
      </c>
      <c r="AI85" s="287">
        <f t="shared" ca="1" si="46"/>
        <v>1.6855717383029991E-3</v>
      </c>
      <c r="AJ85" s="287">
        <f t="shared" ca="1" si="46"/>
        <v>0</v>
      </c>
      <c r="AK85" s="287">
        <f t="shared" ca="1" si="46"/>
        <v>1.5606736430725256E-3</v>
      </c>
      <c r="AL85" s="287">
        <f t="shared" ca="1" si="46"/>
        <v>1.5980849796801799E-3</v>
      </c>
      <c r="AM85" s="287">
        <f t="shared" ca="1" si="46"/>
        <v>1.7219144311741044E-3</v>
      </c>
      <c r="AN85" s="287">
        <f t="shared" ca="1" si="46"/>
        <v>8.7931463791173252E-4</v>
      </c>
      <c r="AO85" s="287">
        <f t="shared" ca="1" si="46"/>
        <v>0.24835015113337749</v>
      </c>
      <c r="AP85" s="287">
        <f t="shared" ca="1" si="46"/>
        <v>0</v>
      </c>
      <c r="AR85" s="286">
        <f ca="1">IF('6.Network design'!H71="Unknown",0,'6.Network design'!H71)</f>
        <v>132.65100000000001</v>
      </c>
    </row>
    <row r="86" spans="3:44">
      <c r="C86" s="114" t="str">
        <f ca="1">'C. Masterfiles'!C99</f>
        <v>S14</v>
      </c>
      <c r="D86" s="114" t="str">
        <f ca="1">'C. Masterfiles'!D99</f>
        <v>Национален нает капацитет на  едро (Wholesale long distance leased capacity)</v>
      </c>
      <c r="E86" s="287">
        <f t="shared" ref="E86:AP86" ca="1" si="47">IF(SUMPRODUCT(E$14:E$28,$AR$73:$AR$87)=0,0,E27*$AR86/SUMPRODUCT(E$14:E$28,$AR$73:$AR$87))</f>
        <v>7.8033682153626281E-4</v>
      </c>
      <c r="F86" s="287">
        <f t="shared" ca="1" si="47"/>
        <v>7.8033682153626281E-4</v>
      </c>
      <c r="G86" s="287">
        <f t="shared" ca="1" si="47"/>
        <v>7.9904248984008996E-4</v>
      </c>
      <c r="H86" s="287">
        <f t="shared" ca="1" si="47"/>
        <v>7.9904248984008996E-4</v>
      </c>
      <c r="I86" s="287">
        <f t="shared" ca="1" si="47"/>
        <v>7.9904248984008996E-4</v>
      </c>
      <c r="J86" s="287">
        <f t="shared" ca="1" si="47"/>
        <v>7.9904248984008996E-4</v>
      </c>
      <c r="K86" s="287">
        <f t="shared" ca="1" si="47"/>
        <v>8.609572155870522E-4</v>
      </c>
      <c r="L86" s="287">
        <f t="shared" ca="1" si="47"/>
        <v>8.609572155870522E-4</v>
      </c>
      <c r="M86" s="287">
        <f t="shared" ca="1" si="47"/>
        <v>8.609572155870522E-4</v>
      </c>
      <c r="N86" s="287">
        <f t="shared" ca="1" si="47"/>
        <v>8.609572155870522E-4</v>
      </c>
      <c r="O86" s="287">
        <f t="shared" ca="1" si="47"/>
        <v>1.3022198259821716E-3</v>
      </c>
      <c r="P86" s="287">
        <f t="shared" ca="1" si="47"/>
        <v>2.414548064127851E-2</v>
      </c>
      <c r="Q86" s="287">
        <f t="shared" ca="1" si="47"/>
        <v>1.2357784605498507E-2</v>
      </c>
      <c r="R86" s="287">
        <f t="shared" ca="1" si="47"/>
        <v>1.3022198259821716E-3</v>
      </c>
      <c r="S86" s="287">
        <f t="shared" ca="1" si="47"/>
        <v>0</v>
      </c>
      <c r="T86" s="287">
        <f t="shared" ca="1" si="47"/>
        <v>0</v>
      </c>
      <c r="U86" s="287">
        <f t="shared" ca="1" si="47"/>
        <v>0</v>
      </c>
      <c r="V86" s="287">
        <f t="shared" ca="1" si="47"/>
        <v>0</v>
      </c>
      <c r="W86" s="287">
        <f t="shared" ca="1" si="47"/>
        <v>0.12417507556668875</v>
      </c>
      <c r="X86" s="287">
        <f t="shared" ca="1" si="47"/>
        <v>0.12417507556668875</v>
      </c>
      <c r="Y86" s="287">
        <f t="shared" ca="1" si="47"/>
        <v>0.12417507556668875</v>
      </c>
      <c r="Z86" s="287">
        <f t="shared" ca="1" si="47"/>
        <v>0.12417507556668875</v>
      </c>
      <c r="AA86" s="287">
        <f t="shared" ca="1" si="47"/>
        <v>0</v>
      </c>
      <c r="AB86" s="287">
        <f t="shared" ca="1" si="47"/>
        <v>0</v>
      </c>
      <c r="AC86" s="287">
        <f t="shared" ca="1" si="47"/>
        <v>0</v>
      </c>
      <c r="AD86" s="287">
        <f t="shared" ca="1" si="47"/>
        <v>0</v>
      </c>
      <c r="AE86" s="287">
        <f t="shared" ca="1" si="47"/>
        <v>0</v>
      </c>
      <c r="AF86" s="287">
        <f t="shared" ca="1" si="47"/>
        <v>0</v>
      </c>
      <c r="AG86" s="287">
        <f t="shared" ca="1" si="47"/>
        <v>0</v>
      </c>
      <c r="AH86" s="287">
        <f t="shared" ca="1" si="47"/>
        <v>8.4278586915149955E-4</v>
      </c>
      <c r="AI86" s="287">
        <f t="shared" ca="1" si="47"/>
        <v>8.4278586915149955E-4</v>
      </c>
      <c r="AJ86" s="287">
        <f t="shared" ca="1" si="47"/>
        <v>0</v>
      </c>
      <c r="AK86" s="287">
        <f t="shared" ca="1" si="47"/>
        <v>7.8033682153626281E-4</v>
      </c>
      <c r="AL86" s="287">
        <f t="shared" ca="1" si="47"/>
        <v>7.9904248984008996E-4</v>
      </c>
      <c r="AM86" s="287">
        <f t="shared" ca="1" si="47"/>
        <v>8.609572155870522E-4</v>
      </c>
      <c r="AN86" s="287">
        <f t="shared" ca="1" si="47"/>
        <v>4.3965731895586626E-4</v>
      </c>
      <c r="AO86" s="287">
        <f t="shared" ca="1" si="47"/>
        <v>0.12417507556668875</v>
      </c>
      <c r="AP86" s="287">
        <f t="shared" ca="1" si="47"/>
        <v>0</v>
      </c>
      <c r="AR86" s="286">
        <f ca="1">IF('6.Network design'!H72="Unknown",0,'6.Network design'!H72)</f>
        <v>66.325500000000005</v>
      </c>
    </row>
    <row r="87" spans="3:44">
      <c r="C87" s="114" t="str">
        <f ca="1">'C. Masterfiles'!C100</f>
        <v>S15</v>
      </c>
      <c r="D87" s="114" t="str">
        <f ca="1">'C. Masterfiles'!D100</f>
        <v>Международен нает капацитет на  едро (Wholesale International leased capacity)</v>
      </c>
      <c r="E87" s="287">
        <f t="shared" ref="E87:AP87" ca="1" si="48">IF(SUMPRODUCT(E$14:E$28,$AR$73:$AR$87)=0,0,E28*$AR87/SUMPRODUCT(E$14:E$28,$AR$73:$AR$87))</f>
        <v>3.1213472861450509E-4</v>
      </c>
      <c r="F87" s="287">
        <f t="shared" ca="1" si="48"/>
        <v>3.1213472861450509E-4</v>
      </c>
      <c r="G87" s="287">
        <f t="shared" ca="1" si="48"/>
        <v>3.1961699593603595E-4</v>
      </c>
      <c r="H87" s="287">
        <f t="shared" ca="1" si="48"/>
        <v>3.1961699593603595E-4</v>
      </c>
      <c r="I87" s="287">
        <f t="shared" ca="1" si="48"/>
        <v>3.1961699593603595E-4</v>
      </c>
      <c r="J87" s="287">
        <f t="shared" ca="1" si="48"/>
        <v>3.1961699593603595E-4</v>
      </c>
      <c r="K87" s="287">
        <f t="shared" ca="1" si="48"/>
        <v>3.4438288623482084E-4</v>
      </c>
      <c r="L87" s="287">
        <f t="shared" ca="1" si="48"/>
        <v>3.4438288623482084E-4</v>
      </c>
      <c r="M87" s="287">
        <f t="shared" ca="1" si="48"/>
        <v>3.4438288623482084E-4</v>
      </c>
      <c r="N87" s="287">
        <f t="shared" ca="1" si="48"/>
        <v>3.4438288623482084E-4</v>
      </c>
      <c r="O87" s="287">
        <f t="shared" ca="1" si="48"/>
        <v>3.4725862026191239E-4</v>
      </c>
      <c r="P87" s="287">
        <f t="shared" ca="1" si="48"/>
        <v>4.8290961282557018E-3</v>
      </c>
      <c r="Q87" s="287">
        <f t="shared" ca="1" si="48"/>
        <v>4.9431138421994021E-3</v>
      </c>
      <c r="R87" s="287">
        <f t="shared" ca="1" si="48"/>
        <v>3.4725862026191239E-4</v>
      </c>
      <c r="S87" s="287">
        <f t="shared" ca="1" si="48"/>
        <v>0</v>
      </c>
      <c r="T87" s="287">
        <f t="shared" ca="1" si="48"/>
        <v>0</v>
      </c>
      <c r="U87" s="287">
        <f t="shared" ca="1" si="48"/>
        <v>0</v>
      </c>
      <c r="V87" s="287">
        <f t="shared" ca="1" si="48"/>
        <v>0</v>
      </c>
      <c r="W87" s="287">
        <f t="shared" ca="1" si="48"/>
        <v>0</v>
      </c>
      <c r="X87" s="287">
        <f t="shared" ca="1" si="48"/>
        <v>0</v>
      </c>
      <c r="Y87" s="287">
        <f t="shared" ca="1" si="48"/>
        <v>0</v>
      </c>
      <c r="Z87" s="287">
        <f t="shared" ca="1" si="48"/>
        <v>0</v>
      </c>
      <c r="AA87" s="287">
        <f t="shared" ca="1" si="48"/>
        <v>0.19803263495358611</v>
      </c>
      <c r="AB87" s="287">
        <f t="shared" ca="1" si="48"/>
        <v>0.19803263495358611</v>
      </c>
      <c r="AC87" s="287">
        <f t="shared" ca="1" si="48"/>
        <v>0.19803263495358611</v>
      </c>
      <c r="AD87" s="287">
        <f t="shared" ca="1" si="48"/>
        <v>0.19803263495358611</v>
      </c>
      <c r="AE87" s="287">
        <f t="shared" ca="1" si="48"/>
        <v>0</v>
      </c>
      <c r="AF87" s="287">
        <f t="shared" ca="1" si="48"/>
        <v>0</v>
      </c>
      <c r="AG87" s="287">
        <f t="shared" ca="1" si="48"/>
        <v>0</v>
      </c>
      <c r="AH87" s="287">
        <f t="shared" ca="1" si="48"/>
        <v>3.3711434766059981E-4</v>
      </c>
      <c r="AI87" s="287">
        <f t="shared" ca="1" si="48"/>
        <v>3.3711434766059981E-4</v>
      </c>
      <c r="AJ87" s="287">
        <f t="shared" ca="1" si="48"/>
        <v>0</v>
      </c>
      <c r="AK87" s="287">
        <f t="shared" ca="1" si="48"/>
        <v>3.1213472861450509E-4</v>
      </c>
      <c r="AL87" s="287">
        <f t="shared" ca="1" si="48"/>
        <v>3.1961699593603595E-4</v>
      </c>
      <c r="AM87" s="287">
        <f t="shared" ca="1" si="48"/>
        <v>3.4438288623482084E-4</v>
      </c>
      <c r="AN87" s="287">
        <f t="shared" ca="1" si="48"/>
        <v>3.5172585516469302E-4</v>
      </c>
      <c r="AO87" s="287">
        <f t="shared" ca="1" si="48"/>
        <v>0</v>
      </c>
      <c r="AP87" s="287">
        <f t="shared" ca="1" si="48"/>
        <v>3.7032173918742748E-4</v>
      </c>
      <c r="AR87" s="286">
        <f ca="1">IF('6.Network design'!H73="Unknown",0,'6.Network design'!H73)</f>
        <v>26.530200000000001</v>
      </c>
    </row>
    <row r="88" spans="3:44">
      <c r="C88" s="173"/>
      <c r="D88" s="301" t="s">
        <v>22</v>
      </c>
      <c r="E88" s="302">
        <f t="shared" ref="E88:AG88" ca="1" si="49">SUM(E73:E87)</f>
        <v>1.0000000000000002</v>
      </c>
      <c r="F88" s="302">
        <f t="shared" ca="1" si="49"/>
        <v>1.0000000000000002</v>
      </c>
      <c r="G88" s="302">
        <f t="shared" ca="1" si="49"/>
        <v>1</v>
      </c>
      <c r="H88" s="302">
        <f t="shared" ca="1" si="49"/>
        <v>1</v>
      </c>
      <c r="I88" s="302">
        <f t="shared" ca="1" si="49"/>
        <v>1</v>
      </c>
      <c r="J88" s="302">
        <f t="shared" ca="1" si="49"/>
        <v>1</v>
      </c>
      <c r="K88" s="302">
        <f t="shared" ca="1" si="49"/>
        <v>1</v>
      </c>
      <c r="L88" s="302">
        <f t="shared" ca="1" si="49"/>
        <v>1</v>
      </c>
      <c r="M88" s="302">
        <f t="shared" ca="1" si="49"/>
        <v>1</v>
      </c>
      <c r="N88" s="302">
        <f t="shared" ca="1" si="49"/>
        <v>1</v>
      </c>
      <c r="O88" s="302">
        <f t="shared" ca="1" si="49"/>
        <v>0.99999999999999989</v>
      </c>
      <c r="P88" s="302">
        <f t="shared" ca="1" si="49"/>
        <v>1.0000000000000002</v>
      </c>
      <c r="Q88" s="302">
        <f t="shared" ca="1" si="49"/>
        <v>1.0000000000000002</v>
      </c>
      <c r="R88" s="302">
        <f t="shared" ca="1" si="49"/>
        <v>0.99999999999999989</v>
      </c>
      <c r="S88" s="302">
        <f t="shared" ca="1" si="49"/>
        <v>1</v>
      </c>
      <c r="T88" s="302">
        <f t="shared" ca="1" si="49"/>
        <v>1</v>
      </c>
      <c r="U88" s="302">
        <f t="shared" ca="1" si="49"/>
        <v>1</v>
      </c>
      <c r="V88" s="302">
        <f t="shared" ca="1" si="49"/>
        <v>1</v>
      </c>
      <c r="W88" s="302">
        <f t="shared" ca="1" si="49"/>
        <v>1.0000000000000002</v>
      </c>
      <c r="X88" s="302">
        <f t="shared" ca="1" si="49"/>
        <v>1.0000000000000002</v>
      </c>
      <c r="Y88" s="302">
        <f t="shared" ca="1" si="49"/>
        <v>1.0000000000000002</v>
      </c>
      <c r="Z88" s="302">
        <f t="shared" ca="1" si="49"/>
        <v>1.0000000000000002</v>
      </c>
      <c r="AA88" s="302">
        <f t="shared" ca="1" si="49"/>
        <v>1</v>
      </c>
      <c r="AB88" s="302">
        <f t="shared" ca="1" si="49"/>
        <v>1</v>
      </c>
      <c r="AC88" s="302">
        <f t="shared" ca="1" si="49"/>
        <v>1</v>
      </c>
      <c r="AD88" s="302">
        <f t="shared" ca="1" si="49"/>
        <v>1</v>
      </c>
      <c r="AE88" s="302">
        <f t="shared" ca="1" si="49"/>
        <v>0.99999999999999989</v>
      </c>
      <c r="AF88" s="302">
        <f t="shared" ca="1" si="49"/>
        <v>0.99999999999999989</v>
      </c>
      <c r="AG88" s="302">
        <f t="shared" ca="1" si="49"/>
        <v>0.99999999999999989</v>
      </c>
      <c r="AH88" s="302">
        <f t="shared" ref="AH88:AP88" ca="1" si="50">SUM(AH73:AH87)</f>
        <v>1.0000000000000002</v>
      </c>
      <c r="AI88" s="302">
        <f t="shared" ca="1" si="50"/>
        <v>1.0000000000000002</v>
      </c>
      <c r="AJ88" s="302">
        <f t="shared" ca="1" si="50"/>
        <v>1</v>
      </c>
      <c r="AK88" s="302">
        <f t="shared" ca="1" si="50"/>
        <v>1.0000000000000002</v>
      </c>
      <c r="AL88" s="302">
        <f t="shared" ca="1" si="50"/>
        <v>1</v>
      </c>
      <c r="AM88" s="302">
        <f t="shared" ca="1" si="50"/>
        <v>1</v>
      </c>
      <c r="AN88" s="302">
        <f t="shared" ca="1" si="50"/>
        <v>1</v>
      </c>
      <c r="AO88" s="302">
        <f t="shared" ca="1" si="50"/>
        <v>1.0000000000000002</v>
      </c>
      <c r="AP88" s="302">
        <f t="shared" ca="1" si="50"/>
        <v>1</v>
      </c>
    </row>
    <row r="90" spans="3:44">
      <c r="C90" s="182">
        <f ca="1">'C. Masterfiles'!$D$109</f>
        <v>2018</v>
      </c>
      <c r="AR90" s="182">
        <f ca="1">'C. Masterfiles'!$D$109</f>
        <v>2018</v>
      </c>
    </row>
    <row r="91" spans="3:44" ht="38.25">
      <c r="C91" s="84" t="s">
        <v>21</v>
      </c>
      <c r="D91" s="84" t="s">
        <v>45</v>
      </c>
      <c r="E91" s="189" t="str">
        <f ca="1">'C. Masterfiles'!$E$13</f>
        <v>MSAN-CMN</v>
      </c>
      <c r="F91" s="189" t="str">
        <f ca="1">'C. Masterfiles'!$E$14</f>
        <v>MSAN-1GE</v>
      </c>
      <c r="G91" s="189" t="str">
        <f ca="1">'C. Masterfiles'!$E$15</f>
        <v>AGGR-CMN</v>
      </c>
      <c r="H91" s="189" t="str">
        <f ca="1">'C. Masterfiles'!$E$16</f>
        <v>AGGR-1GE-MSAN</v>
      </c>
      <c r="I91" s="189" t="str">
        <f ca="1">'C. Masterfiles'!$E$17</f>
        <v>AGGR-2,5GE-AGGR</v>
      </c>
      <c r="J91" s="189" t="str">
        <f ca="1">'C. Masterfiles'!$E$18</f>
        <v>AGGR-PROC</v>
      </c>
      <c r="K91" s="189" t="str">
        <f ca="1">'C. Masterfiles'!$E$19</f>
        <v>EDGE-CMN</v>
      </c>
      <c r="L91" s="189" t="str">
        <f ca="1">'C. Masterfiles'!$E$20</f>
        <v>EDGE-2,5GE-AGGR</v>
      </c>
      <c r="M91" s="189" t="str">
        <f ca="1">'C. Masterfiles'!$E$21</f>
        <v>EDGE-2,5GE-EDGE</v>
      </c>
      <c r="N91" s="189" t="str">
        <f ca="1">'C. Masterfiles'!$E$22</f>
        <v>EDGE-PROC</v>
      </c>
      <c r="O91" s="189" t="str">
        <f ca="1">'C. Masterfiles'!$E$23</f>
        <v>CORE-CMN</v>
      </c>
      <c r="P91" s="189" t="str">
        <f ca="1">'C. Masterfiles'!$E$24</f>
        <v>CORE-2,5GE-EDGE</v>
      </c>
      <c r="Q91" s="189" t="str">
        <f ca="1">'C. Masterfiles'!$E$25</f>
        <v>CORE-2,5GE-CORE</v>
      </c>
      <c r="R91" s="189" t="str">
        <f ca="1">'C. Masterfiles'!$E$26</f>
        <v>CORE-PROC</v>
      </c>
      <c r="S91" s="189" t="str">
        <f ca="1">'C. Masterfiles'!$E$27</f>
        <v>SX-CMN</v>
      </c>
      <c r="T91" s="189" t="str">
        <f ca="1">'C. Masterfiles'!$E$28</f>
        <v>SX-SBC</v>
      </c>
      <c r="U91" s="189" t="str">
        <f ca="1">'C. Masterfiles'!$E$29</f>
        <v>SX-VOICE</v>
      </c>
      <c r="V91" s="189" t="str">
        <f ca="1">'C. Masterfiles'!$E$30</f>
        <v>SX-RTU</v>
      </c>
      <c r="W91" s="189" t="str">
        <f ca="1">'C. Masterfiles'!$E$31</f>
        <v>ICGW-CMN</v>
      </c>
      <c r="X91" s="189" t="str">
        <f ca="1">'C. Masterfiles'!$E$32</f>
        <v>ICGW-CONTROL</v>
      </c>
      <c r="Y91" s="189" t="str">
        <f ca="1">'C. Masterfiles'!$E$33</f>
        <v>ICGW-1GE-CORE</v>
      </c>
      <c r="Z91" s="189" t="str">
        <f ca="1">'C. Masterfiles'!$E$34</f>
        <v>ICGW-TDM-OLO</v>
      </c>
      <c r="AA91" s="189" t="str">
        <f ca="1">'C. Masterfiles'!$E$35</f>
        <v>INTGW-CMN</v>
      </c>
      <c r="AB91" s="189" t="str">
        <f ca="1">'C. Masterfiles'!$E$36</f>
        <v>INTGW-CONTROL</v>
      </c>
      <c r="AC91" s="189" t="str">
        <f ca="1">'C. Masterfiles'!$E$37</f>
        <v>INTGW-1GE-CORE</v>
      </c>
      <c r="AD91" s="189" t="str">
        <f ca="1">'C. Masterfiles'!$E$38</f>
        <v>INTGW-TDM-INT</v>
      </c>
      <c r="AE91" s="189" t="str">
        <f ca="1">'C. Masterfiles'!$E$39</f>
        <v>SGW-CMN</v>
      </c>
      <c r="AF91" s="189" t="str">
        <f ca="1">'C. Masterfiles'!$E$40</f>
        <v>SGW-CONTROL</v>
      </c>
      <c r="AG91" s="189" t="str">
        <f ca="1">'C. Masterfiles'!$E$41</f>
        <v>SGW-SIGTRAN</v>
      </c>
      <c r="AH91" s="189" t="str">
        <f ca="1">'C. Masterfiles'!$E$42</f>
        <v>NMS</v>
      </c>
      <c r="AI91" s="189" t="str">
        <f ca="1">'C. Masterfiles'!$E$43</f>
        <v>OSS</v>
      </c>
      <c r="AJ91" s="189" t="str">
        <f ca="1">'C. Masterfiles'!$E$44</f>
        <v>IBIL</v>
      </c>
      <c r="AK91" s="189" t="str">
        <f ca="1">'C. Masterfiles'!$D$51</f>
        <v>MSAN ring</v>
      </c>
      <c r="AL91" s="189" t="str">
        <f ca="1">'C. Masterfiles'!$D$52</f>
        <v>AGGR ring</v>
      </c>
      <c r="AM91" s="189" t="str">
        <f ca="1">'C. Masterfiles'!$D$53</f>
        <v>EDGE ring</v>
      </c>
      <c r="AN91" s="189" t="str">
        <f ca="1">'C. Masterfiles'!$D$54</f>
        <v>CORE ring</v>
      </c>
      <c r="AO91" s="189" t="str">
        <f ca="1">'C. Masterfiles'!$D$55</f>
        <v>CORE-ICGW</v>
      </c>
      <c r="AP91" s="189" t="str">
        <f ca="1">'C. Masterfiles'!$D$56</f>
        <v>CORE-INTGW</v>
      </c>
      <c r="AR91" s="189" t="s">
        <v>138</v>
      </c>
    </row>
    <row r="92" spans="3:44">
      <c r="C92" s="114" t="str">
        <f ca="1">'C. Masterfiles'!C86</f>
        <v>S01</v>
      </c>
      <c r="D92" s="114" t="str">
        <f ca="1">'C. Masterfiles'!D86</f>
        <v>Повиквания в мрежата (On Net calls)</v>
      </c>
      <c r="E92" s="287">
        <f t="shared" ref="E92:AP92" ca="1" si="51">IF(SUMPRODUCT(E$14:E$28,$AR$92:$AR$106)=0,0,E14*$AR92/SUMPRODUCT(E$14:E$28,$AR$92:$AR$106))</f>
        <v>8.5861970963710642E-3</v>
      </c>
      <c r="F92" s="287">
        <f t="shared" ca="1" si="51"/>
        <v>8.5861970963710642E-3</v>
      </c>
      <c r="G92" s="287">
        <f t="shared" ca="1" si="51"/>
        <v>8.7920191855553279E-3</v>
      </c>
      <c r="H92" s="287">
        <f t="shared" ca="1" si="51"/>
        <v>8.7920191855553279E-3</v>
      </c>
      <c r="I92" s="287">
        <f t="shared" ca="1" si="51"/>
        <v>8.7920191855553279E-3</v>
      </c>
      <c r="J92" s="287">
        <f t="shared" ca="1" si="51"/>
        <v>8.7920191855553279E-3</v>
      </c>
      <c r="K92" s="287">
        <f t="shared" ca="1" si="51"/>
        <v>9.4732788977198567E-3</v>
      </c>
      <c r="L92" s="287">
        <f t="shared" ca="1" si="51"/>
        <v>9.4732788977198567E-3</v>
      </c>
      <c r="M92" s="287">
        <f t="shared" ca="1" si="51"/>
        <v>9.4732788977198567E-3</v>
      </c>
      <c r="N92" s="287">
        <f t="shared" ca="1" si="51"/>
        <v>9.4732788977198567E-3</v>
      </c>
      <c r="O92" s="287">
        <f t="shared" ca="1" si="51"/>
        <v>9.5523845431023779E-3</v>
      </c>
      <c r="P92" s="287">
        <f t="shared" ca="1" si="51"/>
        <v>0.13283869865610018</v>
      </c>
      <c r="Q92" s="287">
        <f t="shared" ca="1" si="51"/>
        <v>0.13597509609813982</v>
      </c>
      <c r="R92" s="287">
        <f t="shared" ca="1" si="51"/>
        <v>9.5523845431023779E-3</v>
      </c>
      <c r="S92" s="287">
        <f t="shared" ca="1" si="51"/>
        <v>0.47305611291618377</v>
      </c>
      <c r="T92" s="287">
        <f t="shared" ca="1" si="51"/>
        <v>0.47305611291618377</v>
      </c>
      <c r="U92" s="287">
        <f t="shared" ca="1" si="51"/>
        <v>0.47305611291618377</v>
      </c>
      <c r="V92" s="287">
        <f t="shared" ca="1" si="51"/>
        <v>0.47305611291618377</v>
      </c>
      <c r="W92" s="287">
        <f t="shared" ca="1" si="51"/>
        <v>0</v>
      </c>
      <c r="X92" s="287">
        <f t="shared" ca="1" si="51"/>
        <v>0</v>
      </c>
      <c r="Y92" s="287">
        <f t="shared" ca="1" si="51"/>
        <v>0</v>
      </c>
      <c r="Z92" s="287">
        <f t="shared" ca="1" si="51"/>
        <v>0</v>
      </c>
      <c r="AA92" s="287">
        <f t="shared" ca="1" si="51"/>
        <v>0</v>
      </c>
      <c r="AB92" s="287">
        <f t="shared" ca="1" si="51"/>
        <v>0</v>
      </c>
      <c r="AC92" s="287">
        <f t="shared" ca="1" si="51"/>
        <v>0</v>
      </c>
      <c r="AD92" s="287">
        <f t="shared" ca="1" si="51"/>
        <v>0</v>
      </c>
      <c r="AE92" s="287">
        <f t="shared" ca="1" si="51"/>
        <v>0</v>
      </c>
      <c r="AF92" s="287">
        <f t="shared" ca="1" si="51"/>
        <v>0</v>
      </c>
      <c r="AG92" s="287">
        <f t="shared" ca="1" si="51"/>
        <v>0</v>
      </c>
      <c r="AH92" s="287">
        <f t="shared" ca="1" si="51"/>
        <v>4.6366680277401809E-3</v>
      </c>
      <c r="AI92" s="287">
        <f t="shared" ca="1" si="51"/>
        <v>4.6366680277401809E-3</v>
      </c>
      <c r="AJ92" s="287">
        <f t="shared" ca="1" si="51"/>
        <v>0.47305611291618377</v>
      </c>
      <c r="AK92" s="287">
        <f t="shared" ca="1" si="51"/>
        <v>8.5861970963710642E-3</v>
      </c>
      <c r="AL92" s="287">
        <f t="shared" ca="1" si="51"/>
        <v>8.7920191855553279E-3</v>
      </c>
      <c r="AM92" s="287">
        <f t="shared" ca="1" si="51"/>
        <v>9.4732788977198567E-3</v>
      </c>
      <c r="AN92" s="287">
        <f t="shared" ca="1" si="51"/>
        <v>4.8376345844929735E-3</v>
      </c>
      <c r="AO92" s="287">
        <f t="shared" ca="1" si="51"/>
        <v>0</v>
      </c>
      <c r="AP92" s="287">
        <f t="shared" ca="1" si="51"/>
        <v>0</v>
      </c>
      <c r="AR92" s="286">
        <f ca="1">IF('6.Network design'!I59="Unknown",0,'6.Network design'!I59)</f>
        <v>372.19408068050052</v>
      </c>
    </row>
    <row r="93" spans="3:44">
      <c r="C93" s="114" t="str">
        <f ca="1">'C. Masterfiles'!C87</f>
        <v>S02</v>
      </c>
      <c r="D93" s="114" t="str">
        <f ca="1">'C. Masterfiles'!D87</f>
        <v>Изходящи повиквания към ОП (Originating calls to OLO)</v>
      </c>
      <c r="E93" s="287">
        <f t="shared" ref="E93:AP93" ca="1" si="52">IF(SUMPRODUCT(E$14:E$28,$AR$92:$AR$106)=0,0,E15*$AR93/SUMPRODUCT(E$14:E$28,$AR$92:$AR$106))</f>
        <v>1.7815274478520115E-3</v>
      </c>
      <c r="F93" s="287">
        <f t="shared" ca="1" si="52"/>
        <v>1.7815274478520115E-3</v>
      </c>
      <c r="G93" s="287">
        <f t="shared" ca="1" si="52"/>
        <v>1.8242329316815154E-3</v>
      </c>
      <c r="H93" s="287">
        <f t="shared" ca="1" si="52"/>
        <v>1.8242329316815154E-3</v>
      </c>
      <c r="I93" s="287">
        <f t="shared" ca="1" si="52"/>
        <v>1.8242329316815154E-3</v>
      </c>
      <c r="J93" s="287">
        <f t="shared" ca="1" si="52"/>
        <v>1.8242329316815154E-3</v>
      </c>
      <c r="K93" s="287">
        <f t="shared" ca="1" si="52"/>
        <v>1.9655857171713607E-3</v>
      </c>
      <c r="L93" s="287">
        <f t="shared" ca="1" si="52"/>
        <v>1.9655857171713607E-3</v>
      </c>
      <c r="M93" s="287">
        <f t="shared" ca="1" si="52"/>
        <v>1.9655857171713607E-3</v>
      </c>
      <c r="N93" s="287">
        <f t="shared" ca="1" si="52"/>
        <v>1.9655857171713607E-3</v>
      </c>
      <c r="O93" s="287">
        <f t="shared" ca="1" si="52"/>
        <v>2.9729987091433171E-3</v>
      </c>
      <c r="P93" s="287">
        <f t="shared" ca="1" si="52"/>
        <v>2.7562352125926223E-2</v>
      </c>
      <c r="Q93" s="287">
        <f t="shared" ca="1" si="52"/>
        <v>2.8213114980266948E-2</v>
      </c>
      <c r="R93" s="287">
        <f t="shared" ca="1" si="52"/>
        <v>2.9729987091433171E-3</v>
      </c>
      <c r="S93" s="287">
        <f t="shared" ca="1" si="52"/>
        <v>0.19630633680434689</v>
      </c>
      <c r="T93" s="287">
        <f t="shared" ca="1" si="52"/>
        <v>0.19630633680434689</v>
      </c>
      <c r="U93" s="287">
        <f t="shared" ca="1" si="52"/>
        <v>0.19630633680434689</v>
      </c>
      <c r="V93" s="287">
        <f t="shared" ca="1" si="52"/>
        <v>0.19630633680434689</v>
      </c>
      <c r="W93" s="287">
        <f t="shared" ca="1" si="52"/>
        <v>0.28349463892480598</v>
      </c>
      <c r="X93" s="287">
        <f t="shared" ca="1" si="52"/>
        <v>0.28349463892480598</v>
      </c>
      <c r="Y93" s="287">
        <f t="shared" ca="1" si="52"/>
        <v>0.28349463892480598</v>
      </c>
      <c r="Z93" s="287">
        <f t="shared" ca="1" si="52"/>
        <v>0.28349463892480598</v>
      </c>
      <c r="AA93" s="287">
        <f t="shared" ca="1" si="52"/>
        <v>0</v>
      </c>
      <c r="AB93" s="287">
        <f t="shared" ca="1" si="52"/>
        <v>0</v>
      </c>
      <c r="AC93" s="287">
        <f t="shared" ca="1" si="52"/>
        <v>0</v>
      </c>
      <c r="AD93" s="287">
        <f t="shared" ca="1" si="52"/>
        <v>0</v>
      </c>
      <c r="AE93" s="287">
        <f t="shared" ca="1" si="52"/>
        <v>0.37253745914149333</v>
      </c>
      <c r="AF93" s="287">
        <f t="shared" ca="1" si="52"/>
        <v>0.37253745914149333</v>
      </c>
      <c r="AG93" s="287">
        <f t="shared" ca="1" si="52"/>
        <v>0.37253745914149333</v>
      </c>
      <c r="AH93" s="287">
        <f t="shared" ca="1" si="52"/>
        <v>1.9241001028239149E-3</v>
      </c>
      <c r="AI93" s="287">
        <f t="shared" ca="1" si="52"/>
        <v>1.9241001028239149E-3</v>
      </c>
      <c r="AJ93" s="287">
        <f t="shared" ca="1" si="52"/>
        <v>0.19630633680434689</v>
      </c>
      <c r="AK93" s="287">
        <f t="shared" ca="1" si="52"/>
        <v>1.7815274478520115E-3</v>
      </c>
      <c r="AL93" s="287">
        <f t="shared" ca="1" si="52"/>
        <v>1.8242329316815154E-3</v>
      </c>
      <c r="AM93" s="287">
        <f t="shared" ca="1" si="52"/>
        <v>1.9655857171713607E-3</v>
      </c>
      <c r="AN93" s="287">
        <f t="shared" ca="1" si="52"/>
        <v>1.0037480735906855E-3</v>
      </c>
      <c r="AO93" s="287">
        <f t="shared" ca="1" si="52"/>
        <v>0.28349463892480598</v>
      </c>
      <c r="AP93" s="287">
        <f t="shared" ca="1" si="52"/>
        <v>0</v>
      </c>
      <c r="AR93" s="286">
        <f ca="1">IF('6.Network design'!I60="Unknown",0,'6.Network design'!I60)</f>
        <v>154.45114134186468</v>
      </c>
    </row>
    <row r="94" spans="3:44">
      <c r="C94" s="114" t="str">
        <f ca="1">'C. Masterfiles'!C88</f>
        <v>S03</v>
      </c>
      <c r="D94" s="114" t="str">
        <f ca="1">'C. Masterfiles'!D88</f>
        <v>Входящи повиквания от ОП (Terminating calls from OLO)</v>
      </c>
      <c r="E94" s="287">
        <f t="shared" ref="E94:AP94" ca="1" si="53">IF(SUMPRODUCT(E$14:E$28,$AR$92:$AR$106)=0,0,E16*$AR94/SUMPRODUCT(E$14:E$28,$AR$92:$AR$106))</f>
        <v>1.7363628201146149E-3</v>
      </c>
      <c r="F94" s="287">
        <f t="shared" ca="1" si="53"/>
        <v>1.7363628201146149E-3</v>
      </c>
      <c r="G94" s="287">
        <f t="shared" ca="1" si="53"/>
        <v>1.7779856502461193E-3</v>
      </c>
      <c r="H94" s="287">
        <f t="shared" ca="1" si="53"/>
        <v>1.7779856502461193E-3</v>
      </c>
      <c r="I94" s="287">
        <f t="shared" ca="1" si="53"/>
        <v>1.7779856502461193E-3</v>
      </c>
      <c r="J94" s="287">
        <f t="shared" ca="1" si="53"/>
        <v>1.7779856502461193E-3</v>
      </c>
      <c r="K94" s="287">
        <f t="shared" ca="1" si="53"/>
        <v>1.9157549119771862E-3</v>
      </c>
      <c r="L94" s="287">
        <f t="shared" ca="1" si="53"/>
        <v>1.9157549119771862E-3</v>
      </c>
      <c r="M94" s="287">
        <f t="shared" ca="1" si="53"/>
        <v>1.9157549119771862E-3</v>
      </c>
      <c r="N94" s="287">
        <f t="shared" ca="1" si="53"/>
        <v>1.9157549119771862E-3</v>
      </c>
      <c r="O94" s="287">
        <f t="shared" ca="1" si="53"/>
        <v>2.8976283407978207E-3</v>
      </c>
      <c r="P94" s="287">
        <f t="shared" ca="1" si="53"/>
        <v>2.6863601525796314E-2</v>
      </c>
      <c r="Q94" s="287">
        <f t="shared" ca="1" si="53"/>
        <v>2.7497866479923902E-2</v>
      </c>
      <c r="R94" s="287">
        <f t="shared" ca="1" si="53"/>
        <v>2.8976283407978207E-3</v>
      </c>
      <c r="S94" s="287">
        <f t="shared" ca="1" si="53"/>
        <v>0.19132965085154263</v>
      </c>
      <c r="T94" s="287">
        <f t="shared" ca="1" si="53"/>
        <v>0.19132965085154263</v>
      </c>
      <c r="U94" s="287">
        <f t="shared" ca="1" si="53"/>
        <v>0.19132965085154263</v>
      </c>
      <c r="V94" s="287">
        <f t="shared" ca="1" si="53"/>
        <v>0.19132965085154263</v>
      </c>
      <c r="W94" s="287">
        <f t="shared" ca="1" si="53"/>
        <v>0.27630758724731197</v>
      </c>
      <c r="X94" s="287">
        <f t="shared" ca="1" si="53"/>
        <v>0.27630758724731197</v>
      </c>
      <c r="Y94" s="287">
        <f t="shared" ca="1" si="53"/>
        <v>0.27630758724731197</v>
      </c>
      <c r="Z94" s="287">
        <f t="shared" ca="1" si="53"/>
        <v>0.27630758724731197</v>
      </c>
      <c r="AA94" s="287">
        <f t="shared" ca="1" si="53"/>
        <v>0</v>
      </c>
      <c r="AB94" s="287">
        <f t="shared" ca="1" si="53"/>
        <v>0</v>
      </c>
      <c r="AC94" s="287">
        <f t="shared" ca="1" si="53"/>
        <v>0</v>
      </c>
      <c r="AD94" s="287">
        <f t="shared" ca="1" si="53"/>
        <v>0</v>
      </c>
      <c r="AE94" s="287">
        <f t="shared" ca="1" si="53"/>
        <v>0.36309302667953625</v>
      </c>
      <c r="AF94" s="287">
        <f t="shared" ca="1" si="53"/>
        <v>0.36309302667953625</v>
      </c>
      <c r="AG94" s="287">
        <f t="shared" ca="1" si="53"/>
        <v>0.36309302667953625</v>
      </c>
      <c r="AH94" s="287">
        <f t="shared" ca="1" si="53"/>
        <v>1.8753210256458983E-3</v>
      </c>
      <c r="AI94" s="287">
        <f t="shared" ca="1" si="53"/>
        <v>1.8753210256458983E-3</v>
      </c>
      <c r="AJ94" s="287">
        <f t="shared" ca="1" si="53"/>
        <v>0.19132965085154263</v>
      </c>
      <c r="AK94" s="287">
        <f t="shared" ca="1" si="53"/>
        <v>1.7363628201146149E-3</v>
      </c>
      <c r="AL94" s="287">
        <f t="shared" ca="1" si="53"/>
        <v>1.7779856502461193E-3</v>
      </c>
      <c r="AM94" s="287">
        <f t="shared" ca="1" si="53"/>
        <v>1.9157549119771862E-3</v>
      </c>
      <c r="AN94" s="287">
        <f t="shared" ca="1" si="53"/>
        <v>9.7830142210040866E-4</v>
      </c>
      <c r="AO94" s="287">
        <f t="shared" ca="1" si="53"/>
        <v>0.27630758724731197</v>
      </c>
      <c r="AP94" s="287">
        <f t="shared" ca="1" si="53"/>
        <v>0</v>
      </c>
      <c r="AR94" s="286">
        <f ca="1">IF('6.Network design'!I61="Unknown",0,'6.Network design'!I61)</f>
        <v>150.53555288953297</v>
      </c>
    </row>
    <row r="95" spans="3:44">
      <c r="C95" s="114" t="str">
        <f ca="1">'C. Masterfiles'!C89</f>
        <v>S04</v>
      </c>
      <c r="D95" s="114" t="str">
        <f ca="1">'C. Masterfiles'!D89</f>
        <v>Изходящи международни повиквания (Outgoing Calls to International)</v>
      </c>
      <c r="E95" s="287">
        <f t="shared" ref="E95:AP95" ca="1" si="54">IF(SUMPRODUCT(E$14:E$28,$AR$92:$AR$106)=0,0,E17*$AR95/SUMPRODUCT(E$14:E$28,$AR$92:$AR$106))</f>
        <v>4.2302012513490252E-4</v>
      </c>
      <c r="F95" s="287">
        <f t="shared" ca="1" si="54"/>
        <v>4.2302012513490252E-4</v>
      </c>
      <c r="G95" s="287">
        <f t="shared" ca="1" si="54"/>
        <v>4.3316045675611029E-4</v>
      </c>
      <c r="H95" s="287">
        <f t="shared" ca="1" si="54"/>
        <v>4.3316045675611029E-4</v>
      </c>
      <c r="I95" s="287">
        <f t="shared" ca="1" si="54"/>
        <v>4.3316045675611029E-4</v>
      </c>
      <c r="J95" s="287">
        <f t="shared" ca="1" si="54"/>
        <v>4.3316045675611029E-4</v>
      </c>
      <c r="K95" s="287">
        <f t="shared" ca="1" si="54"/>
        <v>4.6672439262371442E-4</v>
      </c>
      <c r="L95" s="287">
        <f t="shared" ca="1" si="54"/>
        <v>4.6672439262371442E-4</v>
      </c>
      <c r="M95" s="287">
        <f t="shared" ca="1" si="54"/>
        <v>4.6672439262371442E-4</v>
      </c>
      <c r="N95" s="287">
        <f t="shared" ca="1" si="54"/>
        <v>4.6672439262371442E-4</v>
      </c>
      <c r="O95" s="287">
        <f t="shared" ca="1" si="54"/>
        <v>7.0593259030841472E-4</v>
      </c>
      <c r="P95" s="287">
        <f t="shared" ca="1" si="54"/>
        <v>6.544625321029624E-3</v>
      </c>
      <c r="Q95" s="287">
        <f t="shared" ca="1" si="54"/>
        <v>6.6991476576954284E-3</v>
      </c>
      <c r="R95" s="287">
        <f t="shared" ca="1" si="54"/>
        <v>7.0593259030841472E-4</v>
      </c>
      <c r="S95" s="287">
        <f t="shared" ca="1" si="54"/>
        <v>4.6612546587408661E-2</v>
      </c>
      <c r="T95" s="287">
        <f t="shared" ca="1" si="54"/>
        <v>4.6612546587408661E-2</v>
      </c>
      <c r="U95" s="287">
        <f t="shared" ca="1" si="54"/>
        <v>4.6612546587408661E-2</v>
      </c>
      <c r="V95" s="287">
        <f t="shared" ca="1" si="54"/>
        <v>4.6612546587408661E-2</v>
      </c>
      <c r="W95" s="287">
        <f t="shared" ca="1" si="54"/>
        <v>0</v>
      </c>
      <c r="X95" s="287">
        <f t="shared" ca="1" si="54"/>
        <v>0</v>
      </c>
      <c r="Y95" s="287">
        <f t="shared" ca="1" si="54"/>
        <v>0</v>
      </c>
      <c r="Z95" s="287">
        <f t="shared" ca="1" si="54"/>
        <v>0</v>
      </c>
      <c r="AA95" s="287">
        <f t="shared" ca="1" si="54"/>
        <v>0.26838343298326445</v>
      </c>
      <c r="AB95" s="287">
        <f t="shared" ca="1" si="54"/>
        <v>0.26838343298326445</v>
      </c>
      <c r="AC95" s="287">
        <f t="shared" ca="1" si="54"/>
        <v>0.26838343298326445</v>
      </c>
      <c r="AD95" s="287">
        <f t="shared" ca="1" si="54"/>
        <v>0.26838343298326445</v>
      </c>
      <c r="AE95" s="287">
        <f t="shared" ca="1" si="54"/>
        <v>8.8458273698494225E-2</v>
      </c>
      <c r="AF95" s="287">
        <f t="shared" ca="1" si="54"/>
        <v>8.8458273698494225E-2</v>
      </c>
      <c r="AG95" s="287">
        <f t="shared" ca="1" si="54"/>
        <v>8.8458273698494225E-2</v>
      </c>
      <c r="AH95" s="287">
        <f t="shared" ca="1" si="54"/>
        <v>4.5687371656833624E-4</v>
      </c>
      <c r="AI95" s="287">
        <f t="shared" ca="1" si="54"/>
        <v>4.5687371656833624E-4</v>
      </c>
      <c r="AJ95" s="287">
        <f t="shared" ca="1" si="54"/>
        <v>4.6612546587408661E-2</v>
      </c>
      <c r="AK95" s="287">
        <f t="shared" ca="1" si="54"/>
        <v>4.2302012513490252E-4</v>
      </c>
      <c r="AL95" s="287">
        <f t="shared" ca="1" si="54"/>
        <v>4.3316045675611029E-4</v>
      </c>
      <c r="AM95" s="287">
        <f t="shared" ca="1" si="54"/>
        <v>4.6672439262371442E-4</v>
      </c>
      <c r="AN95" s="287">
        <f t="shared" ca="1" si="54"/>
        <v>2.3833797015375559E-4</v>
      </c>
      <c r="AO95" s="287">
        <f t="shared" ca="1" si="54"/>
        <v>0</v>
      </c>
      <c r="AP95" s="287">
        <f t="shared" ca="1" si="54"/>
        <v>5.018779843774183E-4</v>
      </c>
      <c r="AR95" s="286">
        <f ca="1">IF('6.Network design'!I62="Unknown",0,'6.Network design'!I62)</f>
        <v>36.674114236319902</v>
      </c>
    </row>
    <row r="96" spans="3:44">
      <c r="C96" s="114" t="str">
        <f ca="1">'C. Masterfiles'!C90</f>
        <v>S05</v>
      </c>
      <c r="D96" s="114" t="str">
        <f ca="1">'C. Masterfiles'!D90</f>
        <v>Входящи международни повиквания (Incoming calls from international)</v>
      </c>
      <c r="E96" s="287">
        <f t="shared" ref="E96:AP96" ca="1" si="55">IF(SUMPRODUCT(E$14:E$28,$AR$92:$AR$106)=0,0,E18*$AR96/SUMPRODUCT(E$14:E$28,$AR$92:$AR$106))</f>
        <v>4.159671906015584E-4</v>
      </c>
      <c r="F96" s="287">
        <f t="shared" ca="1" si="55"/>
        <v>4.159671906015584E-4</v>
      </c>
      <c r="G96" s="287">
        <f t="shared" ca="1" si="55"/>
        <v>4.2593845439166004E-4</v>
      </c>
      <c r="H96" s="287">
        <f t="shared" ca="1" si="55"/>
        <v>4.2593845439166004E-4</v>
      </c>
      <c r="I96" s="287">
        <f t="shared" ca="1" si="55"/>
        <v>4.2593845439166004E-4</v>
      </c>
      <c r="J96" s="287">
        <f t="shared" ca="1" si="55"/>
        <v>4.2593845439166004E-4</v>
      </c>
      <c r="K96" s="287">
        <f t="shared" ca="1" si="55"/>
        <v>4.5894278510506478E-4</v>
      </c>
      <c r="L96" s="287">
        <f t="shared" ca="1" si="55"/>
        <v>4.5894278510506478E-4</v>
      </c>
      <c r="M96" s="287">
        <f t="shared" ca="1" si="55"/>
        <v>4.5894278510506478E-4</v>
      </c>
      <c r="N96" s="287">
        <f t="shared" ca="1" si="55"/>
        <v>4.5894278510506478E-4</v>
      </c>
      <c r="O96" s="287">
        <f t="shared" ca="1" si="55"/>
        <v>6.94162709755305E-4</v>
      </c>
      <c r="P96" s="287">
        <f t="shared" ca="1" si="55"/>
        <v>6.4355080209489999E-3</v>
      </c>
      <c r="Q96" s="287">
        <f t="shared" ca="1" si="55"/>
        <v>6.5874540359230271E-3</v>
      </c>
      <c r="R96" s="287">
        <f t="shared" ca="1" si="55"/>
        <v>6.94162709755305E-4</v>
      </c>
      <c r="S96" s="287">
        <f t="shared" ca="1" si="55"/>
        <v>4.5835384414784831E-2</v>
      </c>
      <c r="T96" s="287">
        <f t="shared" ca="1" si="55"/>
        <v>4.5835384414784831E-2</v>
      </c>
      <c r="U96" s="287">
        <f t="shared" ca="1" si="55"/>
        <v>4.5835384414784831E-2</v>
      </c>
      <c r="V96" s="287">
        <f t="shared" ca="1" si="55"/>
        <v>4.5835384414784831E-2</v>
      </c>
      <c r="W96" s="287">
        <f t="shared" ca="1" si="55"/>
        <v>0</v>
      </c>
      <c r="X96" s="287">
        <f t="shared" ca="1" si="55"/>
        <v>0</v>
      </c>
      <c r="Y96" s="287">
        <f t="shared" ca="1" si="55"/>
        <v>0</v>
      </c>
      <c r="Z96" s="287">
        <f t="shared" ca="1" si="55"/>
        <v>0</v>
      </c>
      <c r="AA96" s="287">
        <f t="shared" ca="1" si="55"/>
        <v>0.26390872676908261</v>
      </c>
      <c r="AB96" s="287">
        <f t="shared" ca="1" si="55"/>
        <v>0.26390872676908261</v>
      </c>
      <c r="AC96" s="287">
        <f t="shared" ca="1" si="55"/>
        <v>0.26390872676908261</v>
      </c>
      <c r="AD96" s="287">
        <f t="shared" ca="1" si="55"/>
        <v>0.26390872676908261</v>
      </c>
      <c r="AE96" s="287">
        <f t="shared" ca="1" si="55"/>
        <v>8.6983425632745207E-2</v>
      </c>
      <c r="AF96" s="287">
        <f t="shared" ca="1" si="55"/>
        <v>8.6983425632745207E-2</v>
      </c>
      <c r="AG96" s="287">
        <f t="shared" ca="1" si="55"/>
        <v>8.6983425632745207E-2</v>
      </c>
      <c r="AH96" s="287">
        <f t="shared" ca="1" si="55"/>
        <v>4.4925634750833112E-4</v>
      </c>
      <c r="AI96" s="287">
        <f t="shared" ca="1" si="55"/>
        <v>4.4925634750833112E-4</v>
      </c>
      <c r="AJ96" s="287">
        <f t="shared" ca="1" si="55"/>
        <v>4.5835384414784831E-2</v>
      </c>
      <c r="AK96" s="287">
        <f t="shared" ca="1" si="55"/>
        <v>4.159671906015584E-4</v>
      </c>
      <c r="AL96" s="287">
        <f t="shared" ca="1" si="55"/>
        <v>4.2593845439166004E-4</v>
      </c>
      <c r="AM96" s="287">
        <f t="shared" ca="1" si="55"/>
        <v>4.5894278510506478E-4</v>
      </c>
      <c r="AN96" s="287">
        <f t="shared" ca="1" si="55"/>
        <v>2.34364206258318E-4</v>
      </c>
      <c r="AO96" s="287">
        <f t="shared" ca="1" si="55"/>
        <v>0</v>
      </c>
      <c r="AP96" s="287">
        <f t="shared" ca="1" si="55"/>
        <v>4.9351026767265906E-4</v>
      </c>
      <c r="AR96" s="286">
        <f ca="1">IF('6.Network design'!I63="Unknown",0,'6.Network design'!I63)</f>
        <v>36.062653666460108</v>
      </c>
    </row>
    <row r="97" spans="3:44">
      <c r="C97" s="114" t="str">
        <f ca="1">'C. Masterfiles'!C91</f>
        <v>S06</v>
      </c>
      <c r="D97" s="114" t="str">
        <f ca="1">'C. Masterfiles'!D91</f>
        <v>Транзит на повиквания (Transit calls)</v>
      </c>
      <c r="E97" s="287">
        <f t="shared" ref="E97:AP97" ca="1" si="56">IF(SUMPRODUCT(E$14:E$28,$AR$92:$AR$106)=0,0,E19*$AR97/SUMPRODUCT(E$14:E$28,$AR$92:$AR$106))</f>
        <v>0</v>
      </c>
      <c r="F97" s="287">
        <f t="shared" ca="1" si="56"/>
        <v>0</v>
      </c>
      <c r="G97" s="287">
        <f t="shared" ca="1" si="56"/>
        <v>0</v>
      </c>
      <c r="H97" s="287">
        <f t="shared" ca="1" si="56"/>
        <v>0</v>
      </c>
      <c r="I97" s="287">
        <f t="shared" ca="1" si="56"/>
        <v>0</v>
      </c>
      <c r="J97" s="287">
        <f t="shared" ca="1" si="56"/>
        <v>0</v>
      </c>
      <c r="K97" s="287">
        <f t="shared" ca="1" si="56"/>
        <v>0</v>
      </c>
      <c r="L97" s="287">
        <f t="shared" ca="1" si="56"/>
        <v>0</v>
      </c>
      <c r="M97" s="287">
        <f t="shared" ca="1" si="56"/>
        <v>0</v>
      </c>
      <c r="N97" s="287">
        <f t="shared" ca="1" si="56"/>
        <v>0</v>
      </c>
      <c r="O97" s="287">
        <f t="shared" ca="1" si="56"/>
        <v>9.4577380875848218E-4</v>
      </c>
      <c r="P97" s="287">
        <f t="shared" ca="1" si="56"/>
        <v>0</v>
      </c>
      <c r="Q97" s="287">
        <f t="shared" ca="1" si="56"/>
        <v>1.3462783449803593E-2</v>
      </c>
      <c r="R97" s="287">
        <f t="shared" ca="1" si="56"/>
        <v>9.4577380875848218E-4</v>
      </c>
      <c r="S97" s="287">
        <f t="shared" ca="1" si="56"/>
        <v>4.6836900215903157E-2</v>
      </c>
      <c r="T97" s="287">
        <f t="shared" ca="1" si="56"/>
        <v>4.6836900215903157E-2</v>
      </c>
      <c r="U97" s="287">
        <f t="shared" ca="1" si="56"/>
        <v>4.6836900215903157E-2</v>
      </c>
      <c r="V97" s="287">
        <f t="shared" ca="1" si="56"/>
        <v>4.6836900215903157E-2</v>
      </c>
      <c r="W97" s="287">
        <f t="shared" ca="1" si="56"/>
        <v>6.7639233308593907E-2</v>
      </c>
      <c r="X97" s="287">
        <f t="shared" ca="1" si="56"/>
        <v>6.7639233308593907E-2</v>
      </c>
      <c r="Y97" s="287">
        <f t="shared" ca="1" si="56"/>
        <v>6.7639233308593907E-2</v>
      </c>
      <c r="Z97" s="287">
        <f t="shared" ca="1" si="56"/>
        <v>6.7639233308593907E-2</v>
      </c>
      <c r="AA97" s="287">
        <f t="shared" ca="1" si="56"/>
        <v>0.26967520529406691</v>
      </c>
      <c r="AB97" s="287">
        <f t="shared" ca="1" si="56"/>
        <v>0.26967520529406691</v>
      </c>
      <c r="AC97" s="287">
        <f t="shared" ca="1" si="56"/>
        <v>0.26967520529406691</v>
      </c>
      <c r="AD97" s="287">
        <f t="shared" ca="1" si="56"/>
        <v>0.26967520529406691</v>
      </c>
      <c r="AE97" s="287">
        <f t="shared" ca="1" si="56"/>
        <v>8.8884037492313148E-2</v>
      </c>
      <c r="AF97" s="287">
        <f t="shared" ca="1" si="56"/>
        <v>8.8884037492313148E-2</v>
      </c>
      <c r="AG97" s="287">
        <f t="shared" ca="1" si="56"/>
        <v>8.8884037492313148E-2</v>
      </c>
      <c r="AH97" s="287">
        <f t="shared" ca="1" si="56"/>
        <v>4.5907272270681571E-4</v>
      </c>
      <c r="AI97" s="287">
        <f t="shared" ca="1" si="56"/>
        <v>4.5907272270681571E-4</v>
      </c>
      <c r="AJ97" s="287">
        <f t="shared" ca="1" si="56"/>
        <v>4.6836900215903157E-2</v>
      </c>
      <c r="AK97" s="287">
        <f t="shared" ca="1" si="56"/>
        <v>0</v>
      </c>
      <c r="AL97" s="287">
        <f t="shared" ca="1" si="56"/>
        <v>0</v>
      </c>
      <c r="AM97" s="287">
        <f t="shared" ca="1" si="56"/>
        <v>0</v>
      </c>
      <c r="AN97" s="287">
        <f t="shared" ca="1" si="56"/>
        <v>4.7897025771030471E-4</v>
      </c>
      <c r="AO97" s="287">
        <f t="shared" ca="1" si="56"/>
        <v>6.7639233308593907E-2</v>
      </c>
      <c r="AP97" s="287">
        <f t="shared" ca="1" si="56"/>
        <v>0</v>
      </c>
      <c r="AR97" s="286">
        <f ca="1">IF('6.Network design'!I64="Unknown",0,'6.Network design'!I64)</f>
        <v>36.850632603221626</v>
      </c>
    </row>
    <row r="98" spans="3:44">
      <c r="C98" s="114" t="str">
        <f ca="1">'C. Masterfiles'!C92</f>
        <v>S07</v>
      </c>
      <c r="D98" s="114" t="str">
        <f ca="1">'C. Masterfiles'!D92</f>
        <v>Повиквания към специални номера (Calls to special numbers)</v>
      </c>
      <c r="E98" s="287">
        <f t="shared" ref="E98:AP98" ca="1" si="57">IF(SUMPRODUCT(E$14:E$28,$AR$92:$AR$106)=0,0,E20*$AR98/SUMPRODUCT(E$14:E$28,$AR$92:$AR$106))</f>
        <v>2.0934957910226434E-7</v>
      </c>
      <c r="F98" s="287">
        <f t="shared" ca="1" si="57"/>
        <v>2.0934957910226434E-7</v>
      </c>
      <c r="G98" s="287">
        <f t="shared" ca="1" si="57"/>
        <v>2.143679553702498E-7</v>
      </c>
      <c r="H98" s="287">
        <f t="shared" ca="1" si="57"/>
        <v>2.143679553702498E-7</v>
      </c>
      <c r="I98" s="287">
        <f t="shared" ca="1" si="57"/>
        <v>2.143679553702498E-7</v>
      </c>
      <c r="J98" s="287">
        <f t="shared" ca="1" si="57"/>
        <v>2.143679553702498E-7</v>
      </c>
      <c r="K98" s="287">
        <f t="shared" ca="1" si="57"/>
        <v>2.3097850278724919E-7</v>
      </c>
      <c r="L98" s="287">
        <f t="shared" ca="1" si="57"/>
        <v>2.3097850278724919E-7</v>
      </c>
      <c r="M98" s="287">
        <f t="shared" ca="1" si="57"/>
        <v>2.3097850278724919E-7</v>
      </c>
      <c r="N98" s="287">
        <f t="shared" ca="1" si="57"/>
        <v>2.3097850278724919E-7</v>
      </c>
      <c r="O98" s="287">
        <f t="shared" ca="1" si="57"/>
        <v>4.6581453024568094E-7</v>
      </c>
      <c r="P98" s="287">
        <f t="shared" ca="1" si="57"/>
        <v>3.2388874073133977E-6</v>
      </c>
      <c r="Q98" s="287">
        <f t="shared" ca="1" si="57"/>
        <v>3.3153593863535633E-6</v>
      </c>
      <c r="R98" s="287">
        <f t="shared" ca="1" si="57"/>
        <v>4.6581453024568094E-7</v>
      </c>
      <c r="S98" s="287">
        <f t="shared" ca="1" si="57"/>
        <v>2.3068209830080147E-5</v>
      </c>
      <c r="T98" s="287">
        <f t="shared" ca="1" si="57"/>
        <v>2.3068209830080147E-5</v>
      </c>
      <c r="U98" s="287">
        <f t="shared" ca="1" si="57"/>
        <v>2.3068209830080147E-5</v>
      </c>
      <c r="V98" s="287">
        <f t="shared" ca="1" si="57"/>
        <v>2.3068209830080147E-5</v>
      </c>
      <c r="W98" s="287">
        <f t="shared" ca="1" si="57"/>
        <v>3.3313819221934665E-5</v>
      </c>
      <c r="X98" s="287">
        <f t="shared" ca="1" si="57"/>
        <v>3.3313819221934665E-5</v>
      </c>
      <c r="Y98" s="287">
        <f t="shared" ca="1" si="57"/>
        <v>3.3313819221934665E-5</v>
      </c>
      <c r="Z98" s="287">
        <f t="shared" ca="1" si="57"/>
        <v>3.3313819221934665E-5</v>
      </c>
      <c r="AA98" s="287">
        <f t="shared" ca="1" si="57"/>
        <v>0</v>
      </c>
      <c r="AB98" s="287">
        <f t="shared" ca="1" si="57"/>
        <v>0</v>
      </c>
      <c r="AC98" s="287">
        <f t="shared" ca="1" si="57"/>
        <v>0</v>
      </c>
      <c r="AD98" s="287">
        <f t="shared" ca="1" si="57"/>
        <v>0</v>
      </c>
      <c r="AE98" s="287">
        <f t="shared" ca="1" si="57"/>
        <v>4.3777355417752268E-5</v>
      </c>
      <c r="AF98" s="287">
        <f t="shared" ca="1" si="57"/>
        <v>4.3777355417752268E-5</v>
      </c>
      <c r="AG98" s="287">
        <f t="shared" ca="1" si="57"/>
        <v>4.3777355417752268E-5</v>
      </c>
      <c r="AH98" s="287">
        <f t="shared" ca="1" si="57"/>
        <v>2.2610347494925089E-7</v>
      </c>
      <c r="AI98" s="287">
        <f t="shared" ca="1" si="57"/>
        <v>2.2610347494925089E-7</v>
      </c>
      <c r="AJ98" s="287">
        <f t="shared" ca="1" si="57"/>
        <v>2.3068209830080147E-5</v>
      </c>
      <c r="AK98" s="287">
        <f t="shared" ca="1" si="57"/>
        <v>2.0934957910226434E-7</v>
      </c>
      <c r="AL98" s="287">
        <f t="shared" ca="1" si="57"/>
        <v>2.143679553702498E-7</v>
      </c>
      <c r="AM98" s="287">
        <f t="shared" ca="1" si="57"/>
        <v>2.3097850278724919E-7</v>
      </c>
      <c r="AN98" s="287">
        <f t="shared" ca="1" si="57"/>
        <v>2.3590345125951061E-7</v>
      </c>
      <c r="AO98" s="287">
        <f t="shared" ca="1" si="57"/>
        <v>3.3313819221934665E-5</v>
      </c>
      <c r="AP98" s="287">
        <f t="shared" ca="1" si="57"/>
        <v>0</v>
      </c>
      <c r="AR98" s="286">
        <f ca="1">IF('6.Network design'!I65="Unknown",0,'6.Network design'!I65)</f>
        <v>1.8149752040457851E-2</v>
      </c>
    </row>
    <row r="99" spans="3:44">
      <c r="C99" s="114" t="str">
        <f ca="1">'C. Masterfiles'!C93</f>
        <v>S08</v>
      </c>
      <c r="D99" s="114" t="str">
        <f ca="1">'C. Masterfiles'!D93</f>
        <v>Достъп до интернет (Internet access)</v>
      </c>
      <c r="E99" s="287">
        <f t="shared" ref="E99:AP99" ca="1" si="58">IF(SUMPRODUCT(E$14:E$28,$AR$92:$AR$106)=0,0,E21*$AR99/SUMPRODUCT(E$14:E$28,$AR$92:$AR$106))</f>
        <v>0.83235927630534678</v>
      </c>
      <c r="F99" s="287">
        <f t="shared" ca="1" si="58"/>
        <v>0.83235927630534678</v>
      </c>
      <c r="G99" s="287">
        <f t="shared" ca="1" si="58"/>
        <v>0.85231198916276241</v>
      </c>
      <c r="H99" s="287">
        <f t="shared" ca="1" si="58"/>
        <v>0.85231198916276241</v>
      </c>
      <c r="I99" s="287">
        <f t="shared" ca="1" si="58"/>
        <v>0.85231198916276241</v>
      </c>
      <c r="J99" s="287">
        <f t="shared" ca="1" si="58"/>
        <v>0.85231198916276241</v>
      </c>
      <c r="K99" s="287">
        <f t="shared" ca="1" si="58"/>
        <v>0.91835436329285547</v>
      </c>
      <c r="L99" s="287">
        <f t="shared" ca="1" si="58"/>
        <v>0.91835436329285547</v>
      </c>
      <c r="M99" s="287">
        <f t="shared" ca="1" si="58"/>
        <v>0.91835436329285547</v>
      </c>
      <c r="N99" s="287">
        <f t="shared" ca="1" si="58"/>
        <v>0.91835436329285547</v>
      </c>
      <c r="O99" s="287">
        <f t="shared" ca="1" si="58"/>
        <v>0.92602298736509947</v>
      </c>
      <c r="P99" s="287">
        <f t="shared" ca="1" si="58"/>
        <v>0</v>
      </c>
      <c r="Q99" s="287">
        <f t="shared" ca="1" si="58"/>
        <v>0</v>
      </c>
      <c r="R99" s="287">
        <f t="shared" ca="1" si="58"/>
        <v>0.92602298736509947</v>
      </c>
      <c r="S99" s="287">
        <f t="shared" ca="1" si="58"/>
        <v>0</v>
      </c>
      <c r="T99" s="287">
        <f t="shared" ca="1" si="58"/>
        <v>0</v>
      </c>
      <c r="U99" s="287">
        <f t="shared" ca="1" si="58"/>
        <v>0</v>
      </c>
      <c r="V99" s="287">
        <f t="shared" ca="1" si="58"/>
        <v>0</v>
      </c>
      <c r="W99" s="287">
        <f t="shared" ca="1" si="58"/>
        <v>0</v>
      </c>
      <c r="X99" s="287">
        <f t="shared" ca="1" si="58"/>
        <v>0</v>
      </c>
      <c r="Y99" s="287">
        <f t="shared" ca="1" si="58"/>
        <v>0</v>
      </c>
      <c r="Z99" s="287">
        <f t="shared" ca="1" si="58"/>
        <v>0</v>
      </c>
      <c r="AA99" s="287">
        <f t="shared" ca="1" si="58"/>
        <v>0</v>
      </c>
      <c r="AB99" s="287">
        <f t="shared" ca="1" si="58"/>
        <v>0</v>
      </c>
      <c r="AC99" s="287">
        <f t="shared" ca="1" si="58"/>
        <v>0</v>
      </c>
      <c r="AD99" s="287">
        <f t="shared" ca="1" si="58"/>
        <v>0</v>
      </c>
      <c r="AE99" s="287">
        <f t="shared" ca="1" si="58"/>
        <v>0</v>
      </c>
      <c r="AF99" s="287">
        <f t="shared" ca="1" si="58"/>
        <v>0</v>
      </c>
      <c r="AG99" s="287">
        <f t="shared" ca="1" si="58"/>
        <v>0</v>
      </c>
      <c r="AH99" s="287">
        <f t="shared" ca="1" si="58"/>
        <v>0.8989715937615993</v>
      </c>
      <c r="AI99" s="287">
        <f t="shared" ca="1" si="58"/>
        <v>0.8989715937615993</v>
      </c>
      <c r="AJ99" s="287">
        <f t="shared" ca="1" si="58"/>
        <v>0</v>
      </c>
      <c r="AK99" s="287">
        <f t="shared" ca="1" si="58"/>
        <v>0.83235927630534678</v>
      </c>
      <c r="AL99" s="287">
        <f t="shared" ca="1" si="58"/>
        <v>0.85231198916276241</v>
      </c>
      <c r="AM99" s="287">
        <f t="shared" ca="1" si="58"/>
        <v>0.91835436329285547</v>
      </c>
      <c r="AN99" s="287">
        <f t="shared" ca="1" si="58"/>
        <v>0.93793561377251455</v>
      </c>
      <c r="AO99" s="287">
        <f t="shared" ca="1" si="58"/>
        <v>0</v>
      </c>
      <c r="AP99" s="287">
        <f t="shared" ca="1" si="58"/>
        <v>0.98752463783313971</v>
      </c>
      <c r="AR99" s="286">
        <f ca="1">IF('6.Network design'!I66="Unknown",0,'6.Network design'!I66)</f>
        <v>72162.143999999986</v>
      </c>
    </row>
    <row r="100" spans="3:44">
      <c r="C100" s="114" t="str">
        <f ca="1">'C. Masterfiles'!C94</f>
        <v>S09</v>
      </c>
      <c r="D100" s="114" t="str">
        <f ca="1">'C. Masterfiles'!D94</f>
        <v>Селищен нает капацитет на дребно (Retail local leased capacity)</v>
      </c>
      <c r="E100" s="287">
        <f t="shared" ref="E100:AP100" ca="1" si="59">IF(SUMPRODUCT(E$14:E$28,$AR$92:$AR$106)=0,0,E22*$AR100/SUMPRODUCT(E$14:E$28,$AR$92:$AR$106))</f>
        <v>9.3640418584351515E-2</v>
      </c>
      <c r="F100" s="287">
        <f t="shared" ca="1" si="59"/>
        <v>9.3640418584351515E-2</v>
      </c>
      <c r="G100" s="287">
        <f t="shared" ca="1" si="59"/>
        <v>7.1913824085608077E-2</v>
      </c>
      <c r="H100" s="287">
        <f t="shared" ca="1" si="59"/>
        <v>7.1913824085608077E-2</v>
      </c>
      <c r="I100" s="287">
        <f t="shared" ca="1" si="59"/>
        <v>7.1913824085608077E-2</v>
      </c>
      <c r="J100" s="287">
        <f t="shared" ca="1" si="59"/>
        <v>7.1913824085608077E-2</v>
      </c>
      <c r="K100" s="287">
        <f t="shared" ca="1" si="59"/>
        <v>0</v>
      </c>
      <c r="L100" s="287">
        <f t="shared" ca="1" si="59"/>
        <v>0</v>
      </c>
      <c r="M100" s="287">
        <f t="shared" ca="1" si="59"/>
        <v>0</v>
      </c>
      <c r="N100" s="287">
        <f t="shared" ca="1" si="59"/>
        <v>0</v>
      </c>
      <c r="O100" s="287">
        <f t="shared" ca="1" si="59"/>
        <v>0</v>
      </c>
      <c r="P100" s="287">
        <f t="shared" ca="1" si="59"/>
        <v>0</v>
      </c>
      <c r="Q100" s="287">
        <f t="shared" ca="1" si="59"/>
        <v>0</v>
      </c>
      <c r="R100" s="287">
        <f t="shared" ca="1" si="59"/>
        <v>0</v>
      </c>
      <c r="S100" s="287">
        <f t="shared" ca="1" si="59"/>
        <v>0</v>
      </c>
      <c r="T100" s="287">
        <f t="shared" ca="1" si="59"/>
        <v>0</v>
      </c>
      <c r="U100" s="287">
        <f t="shared" ca="1" si="59"/>
        <v>0</v>
      </c>
      <c r="V100" s="287">
        <f t="shared" ca="1" si="59"/>
        <v>0</v>
      </c>
      <c r="W100" s="287">
        <f t="shared" ca="1" si="59"/>
        <v>0</v>
      </c>
      <c r="X100" s="287">
        <f t="shared" ca="1" si="59"/>
        <v>0</v>
      </c>
      <c r="Y100" s="287">
        <f t="shared" ca="1" si="59"/>
        <v>0</v>
      </c>
      <c r="Z100" s="287">
        <f t="shared" ca="1" si="59"/>
        <v>0</v>
      </c>
      <c r="AA100" s="287">
        <f t="shared" ca="1" si="59"/>
        <v>0</v>
      </c>
      <c r="AB100" s="287">
        <f t="shared" ca="1" si="59"/>
        <v>0</v>
      </c>
      <c r="AC100" s="287">
        <f t="shared" ca="1" si="59"/>
        <v>0</v>
      </c>
      <c r="AD100" s="287">
        <f t="shared" ca="1" si="59"/>
        <v>0</v>
      </c>
      <c r="AE100" s="287">
        <f t="shared" ca="1" si="59"/>
        <v>0</v>
      </c>
      <c r="AF100" s="287">
        <f t="shared" ca="1" si="59"/>
        <v>0</v>
      </c>
      <c r="AG100" s="287">
        <f t="shared" ca="1" si="59"/>
        <v>0</v>
      </c>
      <c r="AH100" s="287">
        <f t="shared" ca="1" si="59"/>
        <v>5.056715214908996E-2</v>
      </c>
      <c r="AI100" s="287">
        <f t="shared" ca="1" si="59"/>
        <v>5.056715214908996E-2</v>
      </c>
      <c r="AJ100" s="287">
        <f t="shared" ca="1" si="59"/>
        <v>0</v>
      </c>
      <c r="AK100" s="287">
        <f t="shared" ca="1" si="59"/>
        <v>9.3640418584351515E-2</v>
      </c>
      <c r="AL100" s="287">
        <f t="shared" ca="1" si="59"/>
        <v>7.1913824085608077E-2</v>
      </c>
      <c r="AM100" s="287">
        <f t="shared" ca="1" si="59"/>
        <v>0</v>
      </c>
      <c r="AN100" s="287">
        <f t="shared" ca="1" si="59"/>
        <v>0</v>
      </c>
      <c r="AO100" s="287">
        <f t="shared" ca="1" si="59"/>
        <v>0</v>
      </c>
      <c r="AP100" s="287">
        <f t="shared" ca="1" si="59"/>
        <v>0</v>
      </c>
      <c r="AR100" s="286">
        <f ca="1">IF('6.Network design'!I67="Unknown",0,'6.Network design'!I67)</f>
        <v>4059.1205999999993</v>
      </c>
    </row>
    <row r="101" spans="3:44">
      <c r="C101" s="114" t="str">
        <f ca="1">'C. Masterfiles'!C95</f>
        <v>S10</v>
      </c>
      <c r="D101" s="114" t="str">
        <f ca="1">'C. Masterfiles'!D95</f>
        <v>Национален нает капацитет на дребно (Retail long distance leased capacity)</v>
      </c>
      <c r="E101" s="287">
        <f t="shared" ref="E101:AP101" ca="1" si="60">IF(SUMPRODUCT(E$14:E$28,$AR$92:$AR$106)=0,0,E23*$AR101/SUMPRODUCT(E$14:E$28,$AR$92:$AR$106))</f>
        <v>4.6820209292175757E-2</v>
      </c>
      <c r="F101" s="287">
        <f t="shared" ca="1" si="60"/>
        <v>4.6820209292175757E-2</v>
      </c>
      <c r="G101" s="287">
        <f t="shared" ca="1" si="60"/>
        <v>4.7942549390405383E-2</v>
      </c>
      <c r="H101" s="287">
        <f t="shared" ca="1" si="60"/>
        <v>4.7942549390405383E-2</v>
      </c>
      <c r="I101" s="287">
        <f t="shared" ca="1" si="60"/>
        <v>4.7942549390405383E-2</v>
      </c>
      <c r="J101" s="287">
        <f t="shared" ca="1" si="60"/>
        <v>4.7942549390405383E-2</v>
      </c>
      <c r="K101" s="287">
        <f t="shared" ca="1" si="60"/>
        <v>5.1657432935223124E-2</v>
      </c>
      <c r="L101" s="287">
        <f t="shared" ca="1" si="60"/>
        <v>5.1657432935223124E-2</v>
      </c>
      <c r="M101" s="287">
        <f t="shared" ca="1" si="60"/>
        <v>5.1657432935223124E-2</v>
      </c>
      <c r="N101" s="287">
        <f t="shared" ca="1" si="60"/>
        <v>5.1657432935223124E-2</v>
      </c>
      <c r="O101" s="287">
        <f t="shared" ca="1" si="60"/>
        <v>3.9066594779465134E-2</v>
      </c>
      <c r="P101" s="287">
        <f t="shared" ca="1" si="60"/>
        <v>0.54327331442876636</v>
      </c>
      <c r="Q101" s="287">
        <f t="shared" ca="1" si="60"/>
        <v>0.55610030724743276</v>
      </c>
      <c r="R101" s="287">
        <f t="shared" ca="1" si="60"/>
        <v>3.9066594779465134E-2</v>
      </c>
      <c r="S101" s="287">
        <f t="shared" ca="1" si="60"/>
        <v>0</v>
      </c>
      <c r="T101" s="287">
        <f t="shared" ca="1" si="60"/>
        <v>0</v>
      </c>
      <c r="U101" s="287">
        <f t="shared" ca="1" si="60"/>
        <v>0</v>
      </c>
      <c r="V101" s="287">
        <f t="shared" ca="1" si="60"/>
        <v>0</v>
      </c>
      <c r="W101" s="287">
        <f t="shared" ca="1" si="60"/>
        <v>0</v>
      </c>
      <c r="X101" s="287">
        <f t="shared" ca="1" si="60"/>
        <v>0</v>
      </c>
      <c r="Y101" s="287">
        <f t="shared" ca="1" si="60"/>
        <v>0</v>
      </c>
      <c r="Z101" s="287">
        <f t="shared" ca="1" si="60"/>
        <v>0</v>
      </c>
      <c r="AA101" s="287">
        <f t="shared" ca="1" si="60"/>
        <v>0</v>
      </c>
      <c r="AB101" s="287">
        <f t="shared" ca="1" si="60"/>
        <v>0</v>
      </c>
      <c r="AC101" s="287">
        <f t="shared" ca="1" si="60"/>
        <v>0</v>
      </c>
      <c r="AD101" s="287">
        <f t="shared" ca="1" si="60"/>
        <v>0</v>
      </c>
      <c r="AE101" s="287">
        <f t="shared" ca="1" si="60"/>
        <v>0</v>
      </c>
      <c r="AF101" s="287">
        <f t="shared" ca="1" si="60"/>
        <v>0</v>
      </c>
      <c r="AG101" s="287">
        <f t="shared" ca="1" si="60"/>
        <v>0</v>
      </c>
      <c r="AH101" s="287">
        <f t="shared" ca="1" si="60"/>
        <v>2.528357607454498E-2</v>
      </c>
      <c r="AI101" s="287">
        <f t="shared" ca="1" si="60"/>
        <v>2.528357607454498E-2</v>
      </c>
      <c r="AJ101" s="287">
        <f t="shared" ca="1" si="60"/>
        <v>0</v>
      </c>
      <c r="AK101" s="287">
        <f t="shared" ca="1" si="60"/>
        <v>4.6820209292175757E-2</v>
      </c>
      <c r="AL101" s="287">
        <f t="shared" ca="1" si="60"/>
        <v>4.7942549390405383E-2</v>
      </c>
      <c r="AM101" s="287">
        <f t="shared" ca="1" si="60"/>
        <v>5.1657432935223124E-2</v>
      </c>
      <c r="AN101" s="287">
        <f t="shared" ca="1" si="60"/>
        <v>3.9569158706027958E-2</v>
      </c>
      <c r="AO101" s="287">
        <f t="shared" ca="1" si="60"/>
        <v>0</v>
      </c>
      <c r="AP101" s="287">
        <f t="shared" ca="1" si="60"/>
        <v>0</v>
      </c>
      <c r="AR101" s="286">
        <f ca="1">IF('6.Network design'!I68="Unknown",0,'6.Network design'!I68)</f>
        <v>2029.5602999999996</v>
      </c>
    </row>
    <row r="102" spans="3:44">
      <c r="C102" s="114" t="str">
        <f ca="1">'C. Masterfiles'!C96</f>
        <v>S11</v>
      </c>
      <c r="D102" s="114" t="str">
        <f ca="1">'C. Masterfiles'!D96</f>
        <v>Международен нает капацитет на дребно (Retail International leased capacity)</v>
      </c>
      <c r="E102" s="287">
        <f t="shared" ref="E102:AP102" ca="1" si="61">IF(SUMPRODUCT(E$14:E$28,$AR$92:$AR$106)=0,0,E24*$AR102/SUMPRODUCT(E$14:E$28,$AR$92:$AR$106))</f>
        <v>9.3640418584351529E-3</v>
      </c>
      <c r="F102" s="287">
        <f t="shared" ca="1" si="61"/>
        <v>9.3640418584351529E-3</v>
      </c>
      <c r="G102" s="287">
        <f t="shared" ca="1" si="61"/>
        <v>9.5885098780810786E-3</v>
      </c>
      <c r="H102" s="287">
        <f t="shared" ca="1" si="61"/>
        <v>9.5885098780810786E-3</v>
      </c>
      <c r="I102" s="287">
        <f t="shared" ca="1" si="61"/>
        <v>9.5885098780810786E-3</v>
      </c>
      <c r="J102" s="287">
        <f t="shared" ca="1" si="61"/>
        <v>9.5885098780810786E-3</v>
      </c>
      <c r="K102" s="287">
        <f t="shared" ca="1" si="61"/>
        <v>1.0331486587044626E-2</v>
      </c>
      <c r="L102" s="287">
        <f t="shared" ca="1" si="61"/>
        <v>1.0331486587044626E-2</v>
      </c>
      <c r="M102" s="287">
        <f t="shared" ca="1" si="61"/>
        <v>1.0331486587044626E-2</v>
      </c>
      <c r="N102" s="287">
        <f t="shared" ca="1" si="61"/>
        <v>1.0331486587044626E-2</v>
      </c>
      <c r="O102" s="287">
        <f t="shared" ca="1" si="61"/>
        <v>1.0417758607857371E-2</v>
      </c>
      <c r="P102" s="287">
        <f t="shared" ca="1" si="61"/>
        <v>0.14487288384767105</v>
      </c>
      <c r="Q102" s="287">
        <f t="shared" ca="1" si="61"/>
        <v>0.14829341526598208</v>
      </c>
      <c r="R102" s="287">
        <f t="shared" ca="1" si="61"/>
        <v>1.0417758607857371E-2</v>
      </c>
      <c r="S102" s="287">
        <f t="shared" ca="1" si="61"/>
        <v>0</v>
      </c>
      <c r="T102" s="287">
        <f t="shared" ca="1" si="61"/>
        <v>0</v>
      </c>
      <c r="U102" s="287">
        <f t="shared" ca="1" si="61"/>
        <v>0</v>
      </c>
      <c r="V102" s="287">
        <f t="shared" ca="1" si="61"/>
        <v>0</v>
      </c>
      <c r="W102" s="287">
        <f t="shared" ca="1" si="61"/>
        <v>0</v>
      </c>
      <c r="X102" s="287">
        <f t="shared" ca="1" si="61"/>
        <v>0</v>
      </c>
      <c r="Y102" s="287">
        <f t="shared" ca="1" si="61"/>
        <v>0</v>
      </c>
      <c r="Z102" s="287">
        <f t="shared" ca="1" si="61"/>
        <v>0</v>
      </c>
      <c r="AA102" s="287">
        <f t="shared" ca="1" si="61"/>
        <v>0</v>
      </c>
      <c r="AB102" s="287">
        <f t="shared" ca="1" si="61"/>
        <v>0</v>
      </c>
      <c r="AC102" s="287">
        <f t="shared" ca="1" si="61"/>
        <v>0</v>
      </c>
      <c r="AD102" s="287">
        <f t="shared" ca="1" si="61"/>
        <v>0</v>
      </c>
      <c r="AE102" s="287">
        <f t="shared" ca="1" si="61"/>
        <v>0</v>
      </c>
      <c r="AF102" s="287">
        <f t="shared" ca="1" si="61"/>
        <v>0</v>
      </c>
      <c r="AG102" s="287">
        <f t="shared" ca="1" si="61"/>
        <v>0</v>
      </c>
      <c r="AH102" s="287">
        <f t="shared" ca="1" si="61"/>
        <v>1.0113430429817993E-2</v>
      </c>
      <c r="AI102" s="287">
        <f t="shared" ca="1" si="61"/>
        <v>1.0113430429817993E-2</v>
      </c>
      <c r="AJ102" s="287">
        <f t="shared" ca="1" si="61"/>
        <v>0</v>
      </c>
      <c r="AK102" s="287">
        <f t="shared" ca="1" si="61"/>
        <v>9.3640418584351529E-3</v>
      </c>
      <c r="AL102" s="287">
        <f t="shared" ca="1" si="61"/>
        <v>9.5885098780810786E-3</v>
      </c>
      <c r="AM102" s="287">
        <f t="shared" ca="1" si="61"/>
        <v>1.0331486587044626E-2</v>
      </c>
      <c r="AN102" s="287">
        <f t="shared" ca="1" si="61"/>
        <v>1.055177565494079E-2</v>
      </c>
      <c r="AO102" s="287">
        <f t="shared" ca="1" si="61"/>
        <v>0</v>
      </c>
      <c r="AP102" s="287">
        <f t="shared" ca="1" si="61"/>
        <v>1.1109652175622823E-2</v>
      </c>
      <c r="AR102" s="286">
        <f ca="1">IF('6.Network design'!I69="Unknown",0,'6.Network design'!I69)</f>
        <v>811.82411999999999</v>
      </c>
    </row>
    <row r="103" spans="3:44">
      <c r="C103" s="114" t="str">
        <f ca="1">'C. Masterfiles'!C97</f>
        <v>S12</v>
      </c>
      <c r="D103" s="114" t="str">
        <f ca="1">'C. Masterfiles'!D97</f>
        <v>IPTV</v>
      </c>
      <c r="E103" s="287">
        <f t="shared" ref="E103:AP103" ca="1" si="62">IF(SUMPRODUCT(E$14:E$28,$AR$92:$AR$106)=0,0,E25*$AR103/SUMPRODUCT(E$14:E$28,$AR$92:$AR$106))</f>
        <v>2.2196247368142588E-3</v>
      </c>
      <c r="F103" s="287">
        <f t="shared" ca="1" si="62"/>
        <v>2.2196247368142588E-3</v>
      </c>
      <c r="G103" s="287">
        <f t="shared" ca="1" si="62"/>
        <v>2.2728319711007002E-3</v>
      </c>
      <c r="H103" s="287">
        <f t="shared" ca="1" si="62"/>
        <v>2.2728319711007002E-3</v>
      </c>
      <c r="I103" s="287">
        <f t="shared" ca="1" si="62"/>
        <v>2.2728319711007002E-3</v>
      </c>
      <c r="J103" s="287">
        <f t="shared" ca="1" si="62"/>
        <v>2.2728319711007002E-3</v>
      </c>
      <c r="K103" s="287">
        <f t="shared" ca="1" si="62"/>
        <v>2.4489449687809485E-3</v>
      </c>
      <c r="L103" s="287">
        <f t="shared" ca="1" si="62"/>
        <v>2.4489449687809485E-3</v>
      </c>
      <c r="M103" s="287">
        <f t="shared" ca="1" si="62"/>
        <v>2.4489449687809485E-3</v>
      </c>
      <c r="N103" s="287">
        <f t="shared" ca="1" si="62"/>
        <v>2.4489449687809485E-3</v>
      </c>
      <c r="O103" s="287">
        <f t="shared" ca="1" si="62"/>
        <v>2.4693946329735991E-3</v>
      </c>
      <c r="P103" s="287">
        <f t="shared" ca="1" si="62"/>
        <v>3.4340239134262769E-2</v>
      </c>
      <c r="Q103" s="287">
        <f t="shared" ca="1" si="62"/>
        <v>3.5151031766751308E-2</v>
      </c>
      <c r="R103" s="287">
        <f t="shared" ca="1" si="62"/>
        <v>2.4693946329735991E-3</v>
      </c>
      <c r="S103" s="287">
        <f t="shared" ca="1" si="62"/>
        <v>0</v>
      </c>
      <c r="T103" s="287">
        <f t="shared" ca="1" si="62"/>
        <v>0</v>
      </c>
      <c r="U103" s="287">
        <f t="shared" ca="1" si="62"/>
        <v>0</v>
      </c>
      <c r="V103" s="287">
        <f t="shared" ca="1" si="62"/>
        <v>0</v>
      </c>
      <c r="W103" s="287">
        <f t="shared" ca="1" si="62"/>
        <v>0</v>
      </c>
      <c r="X103" s="287">
        <f t="shared" ca="1" si="62"/>
        <v>0</v>
      </c>
      <c r="Y103" s="287">
        <f t="shared" ca="1" si="62"/>
        <v>0</v>
      </c>
      <c r="Z103" s="287">
        <f t="shared" ca="1" si="62"/>
        <v>0</v>
      </c>
      <c r="AA103" s="287">
        <f t="shared" ca="1" si="62"/>
        <v>0</v>
      </c>
      <c r="AB103" s="287">
        <f t="shared" ca="1" si="62"/>
        <v>0</v>
      </c>
      <c r="AC103" s="287">
        <f t="shared" ca="1" si="62"/>
        <v>0</v>
      </c>
      <c r="AD103" s="287">
        <f t="shared" ca="1" si="62"/>
        <v>0</v>
      </c>
      <c r="AE103" s="287">
        <f t="shared" ca="1" si="62"/>
        <v>0</v>
      </c>
      <c r="AF103" s="287">
        <f t="shared" ca="1" si="62"/>
        <v>0</v>
      </c>
      <c r="AG103" s="287">
        <f t="shared" ca="1" si="62"/>
        <v>0</v>
      </c>
      <c r="AH103" s="287">
        <f t="shared" ca="1" si="62"/>
        <v>2.3972575833642656E-3</v>
      </c>
      <c r="AI103" s="287">
        <f t="shared" ca="1" si="62"/>
        <v>2.3972575833642656E-3</v>
      </c>
      <c r="AJ103" s="287">
        <f t="shared" ca="1" si="62"/>
        <v>0</v>
      </c>
      <c r="AK103" s="287">
        <f t="shared" ca="1" si="62"/>
        <v>2.2196247368142588E-3</v>
      </c>
      <c r="AL103" s="287">
        <f t="shared" ca="1" si="62"/>
        <v>2.2728319711007002E-3</v>
      </c>
      <c r="AM103" s="287">
        <f t="shared" ca="1" si="62"/>
        <v>2.4489449687809485E-3</v>
      </c>
      <c r="AN103" s="287">
        <f t="shared" ca="1" si="62"/>
        <v>2.5011616367267061E-3</v>
      </c>
      <c r="AO103" s="287">
        <f t="shared" ca="1" si="62"/>
        <v>0</v>
      </c>
      <c r="AP103" s="287">
        <f t="shared" ca="1" si="62"/>
        <v>0</v>
      </c>
      <c r="AR103" s="286">
        <f ca="1">IF('6.Network design'!I70="Unknown",0,'6.Network design'!I70)</f>
        <v>192.43238400000001</v>
      </c>
    </row>
    <row r="104" spans="3:44">
      <c r="C104" s="114" t="str">
        <f ca="1">'C. Masterfiles'!C98</f>
        <v>S13</v>
      </c>
      <c r="D104" s="114" t="str">
        <f ca="1">'C. Masterfiles'!D98</f>
        <v>Селищен нает капацитет на едро (Wholesale local leased capacity)</v>
      </c>
      <c r="E104" s="287">
        <f t="shared" ref="E104:AP104" ca="1" si="63">IF(SUMPRODUCT(E$14:E$28,$AR$92:$AR$106)=0,0,E26*$AR104/SUMPRODUCT(E$14:E$28,$AR$92:$AR$106))</f>
        <v>1.5606736430725256E-3</v>
      </c>
      <c r="F104" s="287">
        <f t="shared" ca="1" si="63"/>
        <v>1.5606736430725256E-3</v>
      </c>
      <c r="G104" s="287">
        <f t="shared" ca="1" si="63"/>
        <v>1.5980849796801799E-3</v>
      </c>
      <c r="H104" s="287">
        <f t="shared" ca="1" si="63"/>
        <v>1.5980849796801799E-3</v>
      </c>
      <c r="I104" s="287">
        <f t="shared" ca="1" si="63"/>
        <v>1.5980849796801799E-3</v>
      </c>
      <c r="J104" s="287">
        <f t="shared" ca="1" si="63"/>
        <v>1.5980849796801799E-3</v>
      </c>
      <c r="K104" s="287">
        <f t="shared" ca="1" si="63"/>
        <v>1.7219144311741044E-3</v>
      </c>
      <c r="L104" s="287">
        <f t="shared" ca="1" si="63"/>
        <v>1.7219144311741044E-3</v>
      </c>
      <c r="M104" s="287">
        <f t="shared" ca="1" si="63"/>
        <v>1.7219144311741044E-3</v>
      </c>
      <c r="N104" s="287">
        <f t="shared" ca="1" si="63"/>
        <v>1.7219144311741044E-3</v>
      </c>
      <c r="O104" s="287">
        <f t="shared" ca="1" si="63"/>
        <v>2.6044396519643428E-3</v>
      </c>
      <c r="P104" s="287">
        <f t="shared" ca="1" si="63"/>
        <v>4.829096128255702E-2</v>
      </c>
      <c r="Q104" s="287">
        <f t="shared" ca="1" si="63"/>
        <v>2.4715569210997015E-2</v>
      </c>
      <c r="R104" s="287">
        <f t="shared" ca="1" si="63"/>
        <v>2.6044396519643428E-3</v>
      </c>
      <c r="S104" s="287">
        <f t="shared" ca="1" si="63"/>
        <v>0</v>
      </c>
      <c r="T104" s="287">
        <f t="shared" ca="1" si="63"/>
        <v>0</v>
      </c>
      <c r="U104" s="287">
        <f t="shared" ca="1" si="63"/>
        <v>0</v>
      </c>
      <c r="V104" s="287">
        <f t="shared" ca="1" si="63"/>
        <v>0</v>
      </c>
      <c r="W104" s="287">
        <f t="shared" ca="1" si="63"/>
        <v>0.24835015113337741</v>
      </c>
      <c r="X104" s="287">
        <f t="shared" ca="1" si="63"/>
        <v>0.24835015113337741</v>
      </c>
      <c r="Y104" s="287">
        <f t="shared" ca="1" si="63"/>
        <v>0.24835015113337741</v>
      </c>
      <c r="Z104" s="287">
        <f t="shared" ca="1" si="63"/>
        <v>0.24835015113337741</v>
      </c>
      <c r="AA104" s="287">
        <f t="shared" ca="1" si="63"/>
        <v>0</v>
      </c>
      <c r="AB104" s="287">
        <f t="shared" ca="1" si="63"/>
        <v>0</v>
      </c>
      <c r="AC104" s="287">
        <f t="shared" ca="1" si="63"/>
        <v>0</v>
      </c>
      <c r="AD104" s="287">
        <f t="shared" ca="1" si="63"/>
        <v>0</v>
      </c>
      <c r="AE104" s="287">
        <f t="shared" ca="1" si="63"/>
        <v>0</v>
      </c>
      <c r="AF104" s="287">
        <f t="shared" ca="1" si="63"/>
        <v>0</v>
      </c>
      <c r="AG104" s="287">
        <f t="shared" ca="1" si="63"/>
        <v>0</v>
      </c>
      <c r="AH104" s="287">
        <f t="shared" ca="1" si="63"/>
        <v>1.6855717383029991E-3</v>
      </c>
      <c r="AI104" s="287">
        <f t="shared" ca="1" si="63"/>
        <v>1.6855717383029991E-3</v>
      </c>
      <c r="AJ104" s="287">
        <f t="shared" ca="1" si="63"/>
        <v>0</v>
      </c>
      <c r="AK104" s="287">
        <f t="shared" ca="1" si="63"/>
        <v>1.5606736430725256E-3</v>
      </c>
      <c r="AL104" s="287">
        <f t="shared" ca="1" si="63"/>
        <v>1.5980849796801799E-3</v>
      </c>
      <c r="AM104" s="287">
        <f t="shared" ca="1" si="63"/>
        <v>1.7219144311741044E-3</v>
      </c>
      <c r="AN104" s="287">
        <f t="shared" ca="1" si="63"/>
        <v>8.7931463791173262E-4</v>
      </c>
      <c r="AO104" s="287">
        <f t="shared" ca="1" si="63"/>
        <v>0.24835015113337741</v>
      </c>
      <c r="AP104" s="287">
        <f t="shared" ca="1" si="63"/>
        <v>0</v>
      </c>
      <c r="AR104" s="286">
        <f ca="1">IF('6.Network design'!I71="Unknown",0,'6.Network design'!I71)</f>
        <v>135.30402000000001</v>
      </c>
    </row>
    <row r="105" spans="3:44">
      <c r="C105" s="114" t="str">
        <f ca="1">'C. Masterfiles'!C99</f>
        <v>S14</v>
      </c>
      <c r="D105" s="114" t="str">
        <f ca="1">'C. Masterfiles'!D99</f>
        <v>Национален нает капацитет на  едро (Wholesale long distance leased capacity)</v>
      </c>
      <c r="E105" s="287">
        <f t="shared" ref="E105:AP105" ca="1" si="64">IF(SUMPRODUCT(E$14:E$28,$AR$92:$AR$106)=0,0,E27*$AR105/SUMPRODUCT(E$14:E$28,$AR$92:$AR$106))</f>
        <v>7.8033682153626281E-4</v>
      </c>
      <c r="F105" s="287">
        <f t="shared" ca="1" si="64"/>
        <v>7.8033682153626281E-4</v>
      </c>
      <c r="G105" s="287">
        <f t="shared" ca="1" si="64"/>
        <v>7.9904248984008996E-4</v>
      </c>
      <c r="H105" s="287">
        <f t="shared" ca="1" si="64"/>
        <v>7.9904248984008996E-4</v>
      </c>
      <c r="I105" s="287">
        <f t="shared" ca="1" si="64"/>
        <v>7.9904248984008996E-4</v>
      </c>
      <c r="J105" s="287">
        <f t="shared" ca="1" si="64"/>
        <v>7.9904248984008996E-4</v>
      </c>
      <c r="K105" s="287">
        <f t="shared" ca="1" si="64"/>
        <v>8.609572155870522E-4</v>
      </c>
      <c r="L105" s="287">
        <f t="shared" ca="1" si="64"/>
        <v>8.609572155870522E-4</v>
      </c>
      <c r="M105" s="287">
        <f t="shared" ca="1" si="64"/>
        <v>8.609572155870522E-4</v>
      </c>
      <c r="N105" s="287">
        <f t="shared" ca="1" si="64"/>
        <v>8.609572155870522E-4</v>
      </c>
      <c r="O105" s="287">
        <f t="shared" ca="1" si="64"/>
        <v>1.3022198259821714E-3</v>
      </c>
      <c r="P105" s="287">
        <f t="shared" ca="1" si="64"/>
        <v>2.414548064127851E-2</v>
      </c>
      <c r="Q105" s="287">
        <f t="shared" ca="1" si="64"/>
        <v>1.2357784605498507E-2</v>
      </c>
      <c r="R105" s="287">
        <f t="shared" ca="1" si="64"/>
        <v>1.3022198259821714E-3</v>
      </c>
      <c r="S105" s="287">
        <f t="shared" ca="1" si="64"/>
        <v>0</v>
      </c>
      <c r="T105" s="287">
        <f t="shared" ca="1" si="64"/>
        <v>0</v>
      </c>
      <c r="U105" s="287">
        <f t="shared" ca="1" si="64"/>
        <v>0</v>
      </c>
      <c r="V105" s="287">
        <f t="shared" ca="1" si="64"/>
        <v>0</v>
      </c>
      <c r="W105" s="287">
        <f t="shared" ca="1" si="64"/>
        <v>0.12417507556668871</v>
      </c>
      <c r="X105" s="287">
        <f t="shared" ca="1" si="64"/>
        <v>0.12417507556668871</v>
      </c>
      <c r="Y105" s="287">
        <f t="shared" ca="1" si="64"/>
        <v>0.12417507556668871</v>
      </c>
      <c r="Z105" s="287">
        <f t="shared" ca="1" si="64"/>
        <v>0.12417507556668871</v>
      </c>
      <c r="AA105" s="287">
        <f t="shared" ca="1" si="64"/>
        <v>0</v>
      </c>
      <c r="AB105" s="287">
        <f t="shared" ca="1" si="64"/>
        <v>0</v>
      </c>
      <c r="AC105" s="287">
        <f t="shared" ca="1" si="64"/>
        <v>0</v>
      </c>
      <c r="AD105" s="287">
        <f t="shared" ca="1" si="64"/>
        <v>0</v>
      </c>
      <c r="AE105" s="287">
        <f t="shared" ca="1" si="64"/>
        <v>0</v>
      </c>
      <c r="AF105" s="287">
        <f t="shared" ca="1" si="64"/>
        <v>0</v>
      </c>
      <c r="AG105" s="287">
        <f t="shared" ca="1" si="64"/>
        <v>0</v>
      </c>
      <c r="AH105" s="287">
        <f t="shared" ca="1" si="64"/>
        <v>8.4278586915149955E-4</v>
      </c>
      <c r="AI105" s="287">
        <f t="shared" ca="1" si="64"/>
        <v>8.4278586915149955E-4</v>
      </c>
      <c r="AJ105" s="287">
        <f t="shared" ca="1" si="64"/>
        <v>0</v>
      </c>
      <c r="AK105" s="287">
        <f t="shared" ca="1" si="64"/>
        <v>7.8033682153626281E-4</v>
      </c>
      <c r="AL105" s="287">
        <f t="shared" ca="1" si="64"/>
        <v>7.9904248984008996E-4</v>
      </c>
      <c r="AM105" s="287">
        <f t="shared" ca="1" si="64"/>
        <v>8.609572155870522E-4</v>
      </c>
      <c r="AN105" s="287">
        <f t="shared" ca="1" si="64"/>
        <v>4.3965731895586631E-4</v>
      </c>
      <c r="AO105" s="287">
        <f t="shared" ca="1" si="64"/>
        <v>0.12417507556668871</v>
      </c>
      <c r="AP105" s="287">
        <f t="shared" ca="1" si="64"/>
        <v>0</v>
      </c>
      <c r="AR105" s="286">
        <f ca="1">IF('6.Network design'!I72="Unknown",0,'6.Network design'!I72)</f>
        <v>67.652010000000004</v>
      </c>
    </row>
    <row r="106" spans="3:44">
      <c r="C106" s="114" t="str">
        <f ca="1">'C. Masterfiles'!C100</f>
        <v>S15</v>
      </c>
      <c r="D106" s="114" t="str">
        <f ca="1">'C. Masterfiles'!D100</f>
        <v>Международен нает капацитет на  едро (Wholesale International leased capacity)</v>
      </c>
      <c r="E106" s="287">
        <f t="shared" ref="E106:AP106" ca="1" si="65">IF(SUMPRODUCT(E$14:E$28,$AR$92:$AR$106)=0,0,E28*$AR106/SUMPRODUCT(E$14:E$28,$AR$92:$AR$106))</f>
        <v>3.121347286145052E-4</v>
      </c>
      <c r="F106" s="287">
        <f t="shared" ca="1" si="65"/>
        <v>3.121347286145052E-4</v>
      </c>
      <c r="G106" s="287">
        <f t="shared" ca="1" si="65"/>
        <v>3.1961699593603606E-4</v>
      </c>
      <c r="H106" s="287">
        <f t="shared" ca="1" si="65"/>
        <v>3.1961699593603606E-4</v>
      </c>
      <c r="I106" s="287">
        <f t="shared" ca="1" si="65"/>
        <v>3.1961699593603606E-4</v>
      </c>
      <c r="J106" s="287">
        <f t="shared" ca="1" si="65"/>
        <v>3.1961699593603606E-4</v>
      </c>
      <c r="K106" s="287">
        <f t="shared" ca="1" si="65"/>
        <v>3.4438288623482095E-4</v>
      </c>
      <c r="L106" s="287">
        <f t="shared" ca="1" si="65"/>
        <v>3.4438288623482095E-4</v>
      </c>
      <c r="M106" s="287">
        <f t="shared" ca="1" si="65"/>
        <v>3.4438288623482095E-4</v>
      </c>
      <c r="N106" s="287">
        <f t="shared" ca="1" si="65"/>
        <v>3.4438288623482095E-4</v>
      </c>
      <c r="O106" s="287">
        <f t="shared" ca="1" si="65"/>
        <v>3.4725862026191244E-4</v>
      </c>
      <c r="P106" s="287">
        <f t="shared" ca="1" si="65"/>
        <v>4.8290961282557027E-3</v>
      </c>
      <c r="Q106" s="287">
        <f t="shared" ca="1" si="65"/>
        <v>4.9431138421994038E-3</v>
      </c>
      <c r="R106" s="287">
        <f t="shared" ca="1" si="65"/>
        <v>3.4725862026191244E-4</v>
      </c>
      <c r="S106" s="287">
        <f t="shared" ca="1" si="65"/>
        <v>0</v>
      </c>
      <c r="T106" s="287">
        <f t="shared" ca="1" si="65"/>
        <v>0</v>
      </c>
      <c r="U106" s="287">
        <f t="shared" ca="1" si="65"/>
        <v>0</v>
      </c>
      <c r="V106" s="287">
        <f t="shared" ca="1" si="65"/>
        <v>0</v>
      </c>
      <c r="W106" s="287">
        <f t="shared" ca="1" si="65"/>
        <v>0</v>
      </c>
      <c r="X106" s="287">
        <f t="shared" ca="1" si="65"/>
        <v>0</v>
      </c>
      <c r="Y106" s="287">
        <f t="shared" ca="1" si="65"/>
        <v>0</v>
      </c>
      <c r="Z106" s="287">
        <f t="shared" ca="1" si="65"/>
        <v>0</v>
      </c>
      <c r="AA106" s="287">
        <f t="shared" ca="1" si="65"/>
        <v>0.19803263495358617</v>
      </c>
      <c r="AB106" s="287">
        <f t="shared" ca="1" si="65"/>
        <v>0.19803263495358617</v>
      </c>
      <c r="AC106" s="287">
        <f t="shared" ca="1" si="65"/>
        <v>0.19803263495358617</v>
      </c>
      <c r="AD106" s="287">
        <f t="shared" ca="1" si="65"/>
        <v>0.19803263495358617</v>
      </c>
      <c r="AE106" s="287">
        <f t="shared" ca="1" si="65"/>
        <v>0</v>
      </c>
      <c r="AF106" s="287">
        <f t="shared" ca="1" si="65"/>
        <v>0</v>
      </c>
      <c r="AG106" s="287">
        <f t="shared" ca="1" si="65"/>
        <v>0</v>
      </c>
      <c r="AH106" s="287">
        <f t="shared" ca="1" si="65"/>
        <v>3.3711434766059992E-4</v>
      </c>
      <c r="AI106" s="287">
        <f t="shared" ca="1" si="65"/>
        <v>3.3711434766059992E-4</v>
      </c>
      <c r="AJ106" s="287">
        <f t="shared" ca="1" si="65"/>
        <v>0</v>
      </c>
      <c r="AK106" s="287">
        <f t="shared" ca="1" si="65"/>
        <v>3.121347286145052E-4</v>
      </c>
      <c r="AL106" s="287">
        <f t="shared" ca="1" si="65"/>
        <v>3.1961699593603606E-4</v>
      </c>
      <c r="AM106" s="287">
        <f t="shared" ca="1" si="65"/>
        <v>3.4438288623482095E-4</v>
      </c>
      <c r="AN106" s="287">
        <f t="shared" ca="1" si="65"/>
        <v>3.5172585516469313E-4</v>
      </c>
      <c r="AO106" s="287">
        <f t="shared" ca="1" si="65"/>
        <v>0</v>
      </c>
      <c r="AP106" s="287">
        <f t="shared" ca="1" si="65"/>
        <v>3.7032173918742758E-4</v>
      </c>
      <c r="AR106" s="286">
        <f ca="1">IF('6.Network design'!I73="Unknown",0,'6.Network design'!I73)</f>
        <v>27.060804000000008</v>
      </c>
    </row>
    <row r="107" spans="3:44">
      <c r="C107" s="173"/>
      <c r="D107" s="301" t="s">
        <v>22</v>
      </c>
      <c r="E107" s="302">
        <f t="shared" ref="E107:AG107" ca="1" si="66">SUM(E92:E106)</f>
        <v>1</v>
      </c>
      <c r="F107" s="302">
        <f t="shared" ca="1" si="66"/>
        <v>1</v>
      </c>
      <c r="G107" s="302">
        <f t="shared" ca="1" si="66"/>
        <v>1.0000000000000002</v>
      </c>
      <c r="H107" s="302">
        <f t="shared" ca="1" si="66"/>
        <v>1.0000000000000002</v>
      </c>
      <c r="I107" s="302">
        <f t="shared" ca="1" si="66"/>
        <v>1.0000000000000002</v>
      </c>
      <c r="J107" s="302">
        <f t="shared" ca="1" si="66"/>
        <v>1.0000000000000002</v>
      </c>
      <c r="K107" s="302">
        <f t="shared" ca="1" si="66"/>
        <v>1</v>
      </c>
      <c r="L107" s="302">
        <f t="shared" ca="1" si="66"/>
        <v>1</v>
      </c>
      <c r="M107" s="302">
        <f t="shared" ca="1" si="66"/>
        <v>1</v>
      </c>
      <c r="N107" s="302">
        <f t="shared" ca="1" si="66"/>
        <v>1</v>
      </c>
      <c r="O107" s="302">
        <f t="shared" ca="1" si="66"/>
        <v>0.99999999999999989</v>
      </c>
      <c r="P107" s="302">
        <f t="shared" ca="1" si="66"/>
        <v>1</v>
      </c>
      <c r="Q107" s="302">
        <f t="shared" ca="1" si="66"/>
        <v>1.0000000000000002</v>
      </c>
      <c r="R107" s="302">
        <f t="shared" ca="1" si="66"/>
        <v>0.99999999999999989</v>
      </c>
      <c r="S107" s="302">
        <f t="shared" ca="1" si="66"/>
        <v>1</v>
      </c>
      <c r="T107" s="302">
        <f t="shared" ca="1" si="66"/>
        <v>1</v>
      </c>
      <c r="U107" s="302">
        <f t="shared" ca="1" si="66"/>
        <v>1</v>
      </c>
      <c r="V107" s="302">
        <f t="shared" ca="1" si="66"/>
        <v>1</v>
      </c>
      <c r="W107" s="302">
        <f t="shared" ca="1" si="66"/>
        <v>0.99999999999999989</v>
      </c>
      <c r="X107" s="302">
        <f t="shared" ca="1" si="66"/>
        <v>0.99999999999999989</v>
      </c>
      <c r="Y107" s="302">
        <f t="shared" ca="1" si="66"/>
        <v>0.99999999999999989</v>
      </c>
      <c r="Z107" s="302">
        <f t="shared" ca="1" si="66"/>
        <v>0.99999999999999989</v>
      </c>
      <c r="AA107" s="302">
        <f t="shared" ca="1" si="66"/>
        <v>1.0000000000000002</v>
      </c>
      <c r="AB107" s="302">
        <f t="shared" ca="1" si="66"/>
        <v>1.0000000000000002</v>
      </c>
      <c r="AC107" s="302">
        <f t="shared" ca="1" si="66"/>
        <v>1.0000000000000002</v>
      </c>
      <c r="AD107" s="302">
        <f t="shared" ca="1" si="66"/>
        <v>1.0000000000000002</v>
      </c>
      <c r="AE107" s="302">
        <f t="shared" ca="1" si="66"/>
        <v>0.99999999999999989</v>
      </c>
      <c r="AF107" s="302">
        <f t="shared" ca="1" si="66"/>
        <v>0.99999999999999989</v>
      </c>
      <c r="AG107" s="302">
        <f t="shared" ca="1" si="66"/>
        <v>0.99999999999999989</v>
      </c>
      <c r="AH107" s="302">
        <f t="shared" ref="AH107:AP107" ca="1" si="67">SUM(AH92:AH106)</f>
        <v>1.0000000000000002</v>
      </c>
      <c r="AI107" s="302">
        <f t="shared" ca="1" si="67"/>
        <v>1.0000000000000002</v>
      </c>
      <c r="AJ107" s="302">
        <f t="shared" ca="1" si="67"/>
        <v>1</v>
      </c>
      <c r="AK107" s="302">
        <f t="shared" ca="1" si="67"/>
        <v>1</v>
      </c>
      <c r="AL107" s="302">
        <f t="shared" ca="1" si="67"/>
        <v>1.0000000000000002</v>
      </c>
      <c r="AM107" s="302">
        <f t="shared" ca="1" si="67"/>
        <v>1</v>
      </c>
      <c r="AN107" s="302">
        <f t="shared" ca="1" si="67"/>
        <v>1</v>
      </c>
      <c r="AO107" s="302">
        <f t="shared" ca="1" si="67"/>
        <v>0.99999999999999989</v>
      </c>
      <c r="AP107" s="302">
        <f t="shared" ca="1" si="67"/>
        <v>1</v>
      </c>
    </row>
    <row r="109" spans="3:44">
      <c r="C109" s="182">
        <f ca="1">'C. Masterfiles'!$D$110</f>
        <v>2019</v>
      </c>
      <c r="AR109" s="182">
        <f ca="1">'C. Masterfiles'!$D$110</f>
        <v>2019</v>
      </c>
    </row>
    <row r="110" spans="3:44" ht="38.25">
      <c r="C110" s="84" t="s">
        <v>21</v>
      </c>
      <c r="D110" s="84" t="s">
        <v>45</v>
      </c>
      <c r="E110" s="189" t="str">
        <f ca="1">'C. Masterfiles'!$E$13</f>
        <v>MSAN-CMN</v>
      </c>
      <c r="F110" s="189" t="str">
        <f ca="1">'C. Masterfiles'!$E$14</f>
        <v>MSAN-1GE</v>
      </c>
      <c r="G110" s="189" t="str">
        <f ca="1">'C. Masterfiles'!$E$15</f>
        <v>AGGR-CMN</v>
      </c>
      <c r="H110" s="189" t="str">
        <f ca="1">'C. Masterfiles'!$E$16</f>
        <v>AGGR-1GE-MSAN</v>
      </c>
      <c r="I110" s="189" t="str">
        <f ca="1">'C. Masterfiles'!$E$17</f>
        <v>AGGR-2,5GE-AGGR</v>
      </c>
      <c r="J110" s="189" t="str">
        <f ca="1">'C. Masterfiles'!$E$18</f>
        <v>AGGR-PROC</v>
      </c>
      <c r="K110" s="189" t="str">
        <f ca="1">'C. Masterfiles'!$E$19</f>
        <v>EDGE-CMN</v>
      </c>
      <c r="L110" s="189" t="str">
        <f ca="1">'C. Masterfiles'!$E$20</f>
        <v>EDGE-2,5GE-AGGR</v>
      </c>
      <c r="M110" s="189" t="str">
        <f ca="1">'C. Masterfiles'!$E$21</f>
        <v>EDGE-2,5GE-EDGE</v>
      </c>
      <c r="N110" s="189" t="str">
        <f ca="1">'C. Masterfiles'!$E$22</f>
        <v>EDGE-PROC</v>
      </c>
      <c r="O110" s="189" t="str">
        <f ca="1">'C. Masterfiles'!$E$23</f>
        <v>CORE-CMN</v>
      </c>
      <c r="P110" s="189" t="str">
        <f ca="1">'C. Masterfiles'!$E$24</f>
        <v>CORE-2,5GE-EDGE</v>
      </c>
      <c r="Q110" s="189" t="str">
        <f ca="1">'C. Masterfiles'!$E$25</f>
        <v>CORE-2,5GE-CORE</v>
      </c>
      <c r="R110" s="189" t="str">
        <f ca="1">'C. Masterfiles'!$E$26</f>
        <v>CORE-PROC</v>
      </c>
      <c r="S110" s="189" t="str">
        <f ca="1">'C. Masterfiles'!$E$27</f>
        <v>SX-CMN</v>
      </c>
      <c r="T110" s="189" t="str">
        <f ca="1">'C. Masterfiles'!$E$28</f>
        <v>SX-SBC</v>
      </c>
      <c r="U110" s="189" t="str">
        <f ca="1">'C. Masterfiles'!$E$29</f>
        <v>SX-VOICE</v>
      </c>
      <c r="V110" s="189" t="str">
        <f ca="1">'C. Masterfiles'!$E$30</f>
        <v>SX-RTU</v>
      </c>
      <c r="W110" s="189" t="str">
        <f ca="1">'C. Masterfiles'!$E$31</f>
        <v>ICGW-CMN</v>
      </c>
      <c r="X110" s="189" t="str">
        <f ca="1">'C. Masterfiles'!$E$32</f>
        <v>ICGW-CONTROL</v>
      </c>
      <c r="Y110" s="189" t="str">
        <f ca="1">'C. Masterfiles'!$E$33</f>
        <v>ICGW-1GE-CORE</v>
      </c>
      <c r="Z110" s="189" t="str">
        <f ca="1">'C. Masterfiles'!$E$34</f>
        <v>ICGW-TDM-OLO</v>
      </c>
      <c r="AA110" s="189" t="str">
        <f ca="1">'C. Masterfiles'!$E$35</f>
        <v>INTGW-CMN</v>
      </c>
      <c r="AB110" s="189" t="str">
        <f ca="1">'C. Masterfiles'!$E$36</f>
        <v>INTGW-CONTROL</v>
      </c>
      <c r="AC110" s="189" t="str">
        <f ca="1">'C. Masterfiles'!$E$37</f>
        <v>INTGW-1GE-CORE</v>
      </c>
      <c r="AD110" s="189" t="str">
        <f ca="1">'C. Masterfiles'!$E$38</f>
        <v>INTGW-TDM-INT</v>
      </c>
      <c r="AE110" s="189" t="str">
        <f ca="1">'C. Masterfiles'!$E$39</f>
        <v>SGW-CMN</v>
      </c>
      <c r="AF110" s="189" t="str">
        <f ca="1">'C. Masterfiles'!$E$40</f>
        <v>SGW-CONTROL</v>
      </c>
      <c r="AG110" s="189" t="str">
        <f ca="1">'C. Masterfiles'!$E$41</f>
        <v>SGW-SIGTRAN</v>
      </c>
      <c r="AH110" s="189" t="str">
        <f ca="1">'C. Masterfiles'!$E$42</f>
        <v>NMS</v>
      </c>
      <c r="AI110" s="189" t="str">
        <f ca="1">'C. Masterfiles'!$E$43</f>
        <v>OSS</v>
      </c>
      <c r="AJ110" s="189" t="str">
        <f ca="1">'C. Masterfiles'!$E$44</f>
        <v>IBIL</v>
      </c>
      <c r="AK110" s="189" t="str">
        <f ca="1">'C. Masterfiles'!$D$51</f>
        <v>MSAN ring</v>
      </c>
      <c r="AL110" s="189" t="str">
        <f ca="1">'C. Masterfiles'!$D$52</f>
        <v>AGGR ring</v>
      </c>
      <c r="AM110" s="189" t="str">
        <f ca="1">'C. Masterfiles'!$D$53</f>
        <v>EDGE ring</v>
      </c>
      <c r="AN110" s="189" t="str">
        <f ca="1">'C. Masterfiles'!$D$54</f>
        <v>CORE ring</v>
      </c>
      <c r="AO110" s="189" t="str">
        <f ca="1">'C. Masterfiles'!$D$55</f>
        <v>CORE-ICGW</v>
      </c>
      <c r="AP110" s="189" t="str">
        <f ca="1">'C. Masterfiles'!$D$56</f>
        <v>CORE-INTGW</v>
      </c>
      <c r="AR110" s="189" t="s">
        <v>138</v>
      </c>
    </row>
    <row r="111" spans="3:44">
      <c r="C111" s="114" t="str">
        <f ca="1">'C. Masterfiles'!C86</f>
        <v>S01</v>
      </c>
      <c r="D111" s="114" t="str">
        <f ca="1">'C. Masterfiles'!D86</f>
        <v>Повиквания в мрежата (On Net calls)</v>
      </c>
      <c r="E111" s="287">
        <f t="shared" ref="E111:AP111" ca="1" si="68">IF(SUMPRODUCT(E$14:E$28,$AR$111:$AR$125)=0,0,E14*$AR111/SUMPRODUCT(E$14:E$28,$AR$111:$AR$125))</f>
        <v>8.5861970963710659E-3</v>
      </c>
      <c r="F111" s="287">
        <f t="shared" ca="1" si="68"/>
        <v>8.5861970963710659E-3</v>
      </c>
      <c r="G111" s="287">
        <f t="shared" ca="1" si="68"/>
        <v>8.7920191855553279E-3</v>
      </c>
      <c r="H111" s="287">
        <f t="shared" ca="1" si="68"/>
        <v>8.7920191855553279E-3</v>
      </c>
      <c r="I111" s="287">
        <f t="shared" ca="1" si="68"/>
        <v>8.7920191855553279E-3</v>
      </c>
      <c r="J111" s="287">
        <f t="shared" ca="1" si="68"/>
        <v>8.7920191855553279E-3</v>
      </c>
      <c r="K111" s="287">
        <f t="shared" ca="1" si="68"/>
        <v>9.4732788977198567E-3</v>
      </c>
      <c r="L111" s="287">
        <f t="shared" ca="1" si="68"/>
        <v>9.4732788977198567E-3</v>
      </c>
      <c r="M111" s="287">
        <f t="shared" ca="1" si="68"/>
        <v>9.4732788977198567E-3</v>
      </c>
      <c r="N111" s="287">
        <f t="shared" ca="1" si="68"/>
        <v>9.4732788977198567E-3</v>
      </c>
      <c r="O111" s="287">
        <f t="shared" ca="1" si="68"/>
        <v>9.5523845431023796E-3</v>
      </c>
      <c r="P111" s="287">
        <f t="shared" ca="1" si="68"/>
        <v>0.13283869865610021</v>
      </c>
      <c r="Q111" s="287">
        <f t="shared" ca="1" si="68"/>
        <v>0.13597509609813982</v>
      </c>
      <c r="R111" s="287">
        <f t="shared" ca="1" si="68"/>
        <v>9.5523845431023796E-3</v>
      </c>
      <c r="S111" s="287">
        <f t="shared" ca="1" si="68"/>
        <v>0.47305611291618382</v>
      </c>
      <c r="T111" s="287">
        <f t="shared" ca="1" si="68"/>
        <v>0.47305611291618382</v>
      </c>
      <c r="U111" s="287">
        <f t="shared" ca="1" si="68"/>
        <v>0.47305611291618382</v>
      </c>
      <c r="V111" s="287">
        <f t="shared" ca="1" si="68"/>
        <v>0.47305611291618382</v>
      </c>
      <c r="W111" s="287">
        <f t="shared" ca="1" si="68"/>
        <v>0</v>
      </c>
      <c r="X111" s="287">
        <f t="shared" ca="1" si="68"/>
        <v>0</v>
      </c>
      <c r="Y111" s="287">
        <f t="shared" ca="1" si="68"/>
        <v>0</v>
      </c>
      <c r="Z111" s="287">
        <f t="shared" ca="1" si="68"/>
        <v>0</v>
      </c>
      <c r="AA111" s="287">
        <f t="shared" ca="1" si="68"/>
        <v>0</v>
      </c>
      <c r="AB111" s="287">
        <f t="shared" ca="1" si="68"/>
        <v>0</v>
      </c>
      <c r="AC111" s="287">
        <f t="shared" ca="1" si="68"/>
        <v>0</v>
      </c>
      <c r="AD111" s="287">
        <f t="shared" ca="1" si="68"/>
        <v>0</v>
      </c>
      <c r="AE111" s="287">
        <f t="shared" ca="1" si="68"/>
        <v>0</v>
      </c>
      <c r="AF111" s="287">
        <f t="shared" ca="1" si="68"/>
        <v>0</v>
      </c>
      <c r="AG111" s="287">
        <f t="shared" ca="1" si="68"/>
        <v>0</v>
      </c>
      <c r="AH111" s="287">
        <f t="shared" ca="1" si="68"/>
        <v>4.6366680277401809E-3</v>
      </c>
      <c r="AI111" s="287">
        <f t="shared" ca="1" si="68"/>
        <v>4.6366680277401809E-3</v>
      </c>
      <c r="AJ111" s="287">
        <f t="shared" ca="1" si="68"/>
        <v>0.47305611291618382</v>
      </c>
      <c r="AK111" s="287">
        <f t="shared" ca="1" si="68"/>
        <v>8.5861970963710659E-3</v>
      </c>
      <c r="AL111" s="287">
        <f t="shared" ca="1" si="68"/>
        <v>8.7920191855553279E-3</v>
      </c>
      <c r="AM111" s="287">
        <f t="shared" ca="1" si="68"/>
        <v>9.4732788977198567E-3</v>
      </c>
      <c r="AN111" s="287">
        <f t="shared" ca="1" si="68"/>
        <v>4.8376345844929735E-3</v>
      </c>
      <c r="AO111" s="287">
        <f t="shared" ca="1" si="68"/>
        <v>0</v>
      </c>
      <c r="AP111" s="287">
        <f t="shared" ca="1" si="68"/>
        <v>0</v>
      </c>
      <c r="AR111" s="286">
        <f ca="1">IF('6.Network design'!J59="Unknown",0,'6.Network design'!J59)</f>
        <v>379.63796229411059</v>
      </c>
    </row>
    <row r="112" spans="3:44">
      <c r="C112" s="114" t="str">
        <f ca="1">'C. Masterfiles'!C87</f>
        <v>S02</v>
      </c>
      <c r="D112" s="114" t="str">
        <f ca="1">'C. Masterfiles'!D87</f>
        <v>Изходящи повиквания към ОП (Originating calls to OLO)</v>
      </c>
      <c r="E112" s="287">
        <f t="shared" ref="E112:AP112" ca="1" si="69">IF(SUMPRODUCT(E$14:E$28,$AR$111:$AR$125)=0,0,E15*$AR112/SUMPRODUCT(E$14:E$28,$AR$111:$AR$125))</f>
        <v>1.7815274478520113E-3</v>
      </c>
      <c r="F112" s="287">
        <f t="shared" ca="1" si="69"/>
        <v>1.7815274478520113E-3</v>
      </c>
      <c r="G112" s="287">
        <f t="shared" ca="1" si="69"/>
        <v>1.8242329316815152E-3</v>
      </c>
      <c r="H112" s="287">
        <f t="shared" ca="1" si="69"/>
        <v>1.8242329316815152E-3</v>
      </c>
      <c r="I112" s="287">
        <f t="shared" ca="1" si="69"/>
        <v>1.8242329316815152E-3</v>
      </c>
      <c r="J112" s="287">
        <f t="shared" ca="1" si="69"/>
        <v>1.8242329316815152E-3</v>
      </c>
      <c r="K112" s="287">
        <f t="shared" ca="1" si="69"/>
        <v>1.9655857171713602E-3</v>
      </c>
      <c r="L112" s="287">
        <f t="shared" ca="1" si="69"/>
        <v>1.9655857171713602E-3</v>
      </c>
      <c r="M112" s="287">
        <f t="shared" ca="1" si="69"/>
        <v>1.9655857171713602E-3</v>
      </c>
      <c r="N112" s="287">
        <f t="shared" ca="1" si="69"/>
        <v>1.9655857171713602E-3</v>
      </c>
      <c r="O112" s="287">
        <f t="shared" ca="1" si="69"/>
        <v>2.9729987091433171E-3</v>
      </c>
      <c r="P112" s="287">
        <f t="shared" ca="1" si="69"/>
        <v>2.7562352125926223E-2</v>
      </c>
      <c r="Q112" s="287">
        <f t="shared" ca="1" si="69"/>
        <v>2.8213114980266941E-2</v>
      </c>
      <c r="R112" s="287">
        <f t="shared" ca="1" si="69"/>
        <v>2.9729987091433171E-3</v>
      </c>
      <c r="S112" s="287">
        <f t="shared" ca="1" si="69"/>
        <v>0.19630633680434689</v>
      </c>
      <c r="T112" s="287">
        <f t="shared" ca="1" si="69"/>
        <v>0.19630633680434689</v>
      </c>
      <c r="U112" s="287">
        <f t="shared" ca="1" si="69"/>
        <v>0.19630633680434689</v>
      </c>
      <c r="V112" s="287">
        <f t="shared" ca="1" si="69"/>
        <v>0.19630633680434689</v>
      </c>
      <c r="W112" s="287">
        <f t="shared" ca="1" si="69"/>
        <v>0.28349463892480598</v>
      </c>
      <c r="X112" s="287">
        <f t="shared" ca="1" si="69"/>
        <v>0.28349463892480598</v>
      </c>
      <c r="Y112" s="287">
        <f t="shared" ca="1" si="69"/>
        <v>0.28349463892480598</v>
      </c>
      <c r="Z112" s="287">
        <f t="shared" ca="1" si="69"/>
        <v>0.28349463892480598</v>
      </c>
      <c r="AA112" s="287">
        <f t="shared" ca="1" si="69"/>
        <v>0</v>
      </c>
      <c r="AB112" s="287">
        <f t="shared" ca="1" si="69"/>
        <v>0</v>
      </c>
      <c r="AC112" s="287">
        <f t="shared" ca="1" si="69"/>
        <v>0</v>
      </c>
      <c r="AD112" s="287">
        <f t="shared" ca="1" si="69"/>
        <v>0</v>
      </c>
      <c r="AE112" s="287">
        <f t="shared" ca="1" si="69"/>
        <v>0.37253745914149339</v>
      </c>
      <c r="AF112" s="287">
        <f t="shared" ca="1" si="69"/>
        <v>0.37253745914149339</v>
      </c>
      <c r="AG112" s="287">
        <f t="shared" ca="1" si="69"/>
        <v>0.37253745914149339</v>
      </c>
      <c r="AH112" s="287">
        <f t="shared" ca="1" si="69"/>
        <v>1.9241001028239149E-3</v>
      </c>
      <c r="AI112" s="287">
        <f t="shared" ca="1" si="69"/>
        <v>1.9241001028239149E-3</v>
      </c>
      <c r="AJ112" s="287">
        <f t="shared" ca="1" si="69"/>
        <v>0.19630633680434689</v>
      </c>
      <c r="AK112" s="287">
        <f t="shared" ca="1" si="69"/>
        <v>1.7815274478520113E-3</v>
      </c>
      <c r="AL112" s="287">
        <f t="shared" ca="1" si="69"/>
        <v>1.8242329316815152E-3</v>
      </c>
      <c r="AM112" s="287">
        <f t="shared" ca="1" si="69"/>
        <v>1.9655857171713602E-3</v>
      </c>
      <c r="AN112" s="287">
        <f t="shared" ca="1" si="69"/>
        <v>1.0037480735906852E-3</v>
      </c>
      <c r="AO112" s="287">
        <f t="shared" ca="1" si="69"/>
        <v>0.28349463892480598</v>
      </c>
      <c r="AP112" s="287">
        <f t="shared" ca="1" si="69"/>
        <v>0</v>
      </c>
      <c r="AR112" s="286">
        <f ca="1">IF('6.Network design'!J60="Unknown",0,'6.Network design'!J60)</f>
        <v>157.54016416870198</v>
      </c>
    </row>
    <row r="113" spans="3:44">
      <c r="C113" s="114" t="str">
        <f ca="1">'C. Masterfiles'!C88</f>
        <v>S03</v>
      </c>
      <c r="D113" s="114" t="str">
        <f ca="1">'C. Masterfiles'!D88</f>
        <v>Входящи повиквания от ОП (Terminating calls from OLO)</v>
      </c>
      <c r="E113" s="287">
        <f t="shared" ref="E113:AP113" ca="1" si="70">IF(SUMPRODUCT(E$14:E$28,$AR$111:$AR$125)=0,0,E16*$AR113/SUMPRODUCT(E$14:E$28,$AR$111:$AR$125))</f>
        <v>1.7363628201146146E-3</v>
      </c>
      <c r="F113" s="287">
        <f t="shared" ca="1" si="70"/>
        <v>1.7363628201146146E-3</v>
      </c>
      <c r="G113" s="287">
        <f t="shared" ca="1" si="70"/>
        <v>1.7779856502461188E-3</v>
      </c>
      <c r="H113" s="287">
        <f t="shared" ca="1" si="70"/>
        <v>1.7779856502461188E-3</v>
      </c>
      <c r="I113" s="287">
        <f t="shared" ca="1" si="70"/>
        <v>1.7779856502461188E-3</v>
      </c>
      <c r="J113" s="287">
        <f t="shared" ca="1" si="70"/>
        <v>1.7779856502461188E-3</v>
      </c>
      <c r="K113" s="287">
        <f t="shared" ca="1" si="70"/>
        <v>1.9157549119771858E-3</v>
      </c>
      <c r="L113" s="287">
        <f t="shared" ca="1" si="70"/>
        <v>1.9157549119771858E-3</v>
      </c>
      <c r="M113" s="287">
        <f t="shared" ca="1" si="70"/>
        <v>1.9157549119771858E-3</v>
      </c>
      <c r="N113" s="287">
        <f t="shared" ca="1" si="70"/>
        <v>1.9157549119771858E-3</v>
      </c>
      <c r="O113" s="287">
        <f t="shared" ca="1" si="70"/>
        <v>2.8976283407978203E-3</v>
      </c>
      <c r="P113" s="287">
        <f t="shared" ca="1" si="70"/>
        <v>2.686360152579631E-2</v>
      </c>
      <c r="Q113" s="287">
        <f t="shared" ca="1" si="70"/>
        <v>2.7497866479923895E-2</v>
      </c>
      <c r="R113" s="287">
        <f t="shared" ca="1" si="70"/>
        <v>2.8976283407978203E-3</v>
      </c>
      <c r="S113" s="287">
        <f t="shared" ca="1" si="70"/>
        <v>0.1913296508515426</v>
      </c>
      <c r="T113" s="287">
        <f t="shared" ca="1" si="70"/>
        <v>0.1913296508515426</v>
      </c>
      <c r="U113" s="287">
        <f t="shared" ca="1" si="70"/>
        <v>0.1913296508515426</v>
      </c>
      <c r="V113" s="287">
        <f t="shared" ca="1" si="70"/>
        <v>0.1913296508515426</v>
      </c>
      <c r="W113" s="287">
        <f t="shared" ca="1" si="70"/>
        <v>0.27630758724731191</v>
      </c>
      <c r="X113" s="287">
        <f t="shared" ca="1" si="70"/>
        <v>0.27630758724731191</v>
      </c>
      <c r="Y113" s="287">
        <f t="shared" ca="1" si="70"/>
        <v>0.27630758724731191</v>
      </c>
      <c r="Z113" s="287">
        <f t="shared" ca="1" si="70"/>
        <v>0.27630758724731191</v>
      </c>
      <c r="AA113" s="287">
        <f t="shared" ca="1" si="70"/>
        <v>0</v>
      </c>
      <c r="AB113" s="287">
        <f t="shared" ca="1" si="70"/>
        <v>0</v>
      </c>
      <c r="AC113" s="287">
        <f t="shared" ca="1" si="70"/>
        <v>0</v>
      </c>
      <c r="AD113" s="287">
        <f t="shared" ca="1" si="70"/>
        <v>0</v>
      </c>
      <c r="AE113" s="287">
        <f t="shared" ca="1" si="70"/>
        <v>0.36309302667953625</v>
      </c>
      <c r="AF113" s="287">
        <f t="shared" ca="1" si="70"/>
        <v>0.36309302667953625</v>
      </c>
      <c r="AG113" s="287">
        <f t="shared" ca="1" si="70"/>
        <v>0.36309302667953625</v>
      </c>
      <c r="AH113" s="287">
        <f t="shared" ca="1" si="70"/>
        <v>1.8753210256458981E-3</v>
      </c>
      <c r="AI113" s="287">
        <f t="shared" ca="1" si="70"/>
        <v>1.8753210256458981E-3</v>
      </c>
      <c r="AJ113" s="287">
        <f t="shared" ca="1" si="70"/>
        <v>0.1913296508515426</v>
      </c>
      <c r="AK113" s="287">
        <f t="shared" ca="1" si="70"/>
        <v>1.7363628201146146E-3</v>
      </c>
      <c r="AL113" s="287">
        <f t="shared" ca="1" si="70"/>
        <v>1.7779856502461188E-3</v>
      </c>
      <c r="AM113" s="287">
        <f t="shared" ca="1" si="70"/>
        <v>1.9157549119771858E-3</v>
      </c>
      <c r="AN113" s="287">
        <f t="shared" ca="1" si="70"/>
        <v>9.7830142210040844E-4</v>
      </c>
      <c r="AO113" s="287">
        <f t="shared" ca="1" si="70"/>
        <v>0.27630758724731191</v>
      </c>
      <c r="AP113" s="287">
        <f t="shared" ca="1" si="70"/>
        <v>0</v>
      </c>
      <c r="AR113" s="286">
        <f ca="1">IF('6.Network design'!J61="Unknown",0,'6.Network design'!J61)</f>
        <v>153.54626394732361</v>
      </c>
    </row>
    <row r="114" spans="3:44">
      <c r="C114" s="114" t="str">
        <f ca="1">'C. Masterfiles'!C89</f>
        <v>S04</v>
      </c>
      <c r="D114" s="114" t="str">
        <f ca="1">'C. Masterfiles'!D89</f>
        <v>Изходящи международни повиквания (Outgoing Calls to International)</v>
      </c>
      <c r="E114" s="287">
        <f t="shared" ref="E114:AP114" ca="1" si="71">IF(SUMPRODUCT(E$14:E$28,$AR$111:$AR$125)=0,0,E17*$AR114/SUMPRODUCT(E$14:E$28,$AR$111:$AR$125))</f>
        <v>4.2302012513490241E-4</v>
      </c>
      <c r="F114" s="287">
        <f t="shared" ca="1" si="71"/>
        <v>4.2302012513490241E-4</v>
      </c>
      <c r="G114" s="287">
        <f t="shared" ca="1" si="71"/>
        <v>4.3316045675611018E-4</v>
      </c>
      <c r="H114" s="287">
        <f t="shared" ca="1" si="71"/>
        <v>4.3316045675611018E-4</v>
      </c>
      <c r="I114" s="287">
        <f t="shared" ca="1" si="71"/>
        <v>4.3316045675611018E-4</v>
      </c>
      <c r="J114" s="287">
        <f t="shared" ca="1" si="71"/>
        <v>4.3316045675611018E-4</v>
      </c>
      <c r="K114" s="287">
        <f t="shared" ca="1" si="71"/>
        <v>4.6672439262371421E-4</v>
      </c>
      <c r="L114" s="287">
        <f t="shared" ca="1" si="71"/>
        <v>4.6672439262371421E-4</v>
      </c>
      <c r="M114" s="287">
        <f t="shared" ca="1" si="71"/>
        <v>4.6672439262371421E-4</v>
      </c>
      <c r="N114" s="287">
        <f t="shared" ca="1" si="71"/>
        <v>4.6672439262371421E-4</v>
      </c>
      <c r="O114" s="287">
        <f t="shared" ca="1" si="71"/>
        <v>7.0593259030841461E-4</v>
      </c>
      <c r="P114" s="287">
        <f t="shared" ca="1" si="71"/>
        <v>6.5446253210296231E-3</v>
      </c>
      <c r="Q114" s="287">
        <f t="shared" ca="1" si="71"/>
        <v>6.6991476576954258E-3</v>
      </c>
      <c r="R114" s="287">
        <f t="shared" ca="1" si="71"/>
        <v>7.0593259030841461E-4</v>
      </c>
      <c r="S114" s="287">
        <f t="shared" ca="1" si="71"/>
        <v>4.6612546587408654E-2</v>
      </c>
      <c r="T114" s="287">
        <f t="shared" ca="1" si="71"/>
        <v>4.6612546587408654E-2</v>
      </c>
      <c r="U114" s="287">
        <f t="shared" ca="1" si="71"/>
        <v>4.6612546587408654E-2</v>
      </c>
      <c r="V114" s="287">
        <f t="shared" ca="1" si="71"/>
        <v>4.6612546587408654E-2</v>
      </c>
      <c r="W114" s="287">
        <f t="shared" ca="1" si="71"/>
        <v>0</v>
      </c>
      <c r="X114" s="287">
        <f t="shared" ca="1" si="71"/>
        <v>0</v>
      </c>
      <c r="Y114" s="287">
        <f t="shared" ca="1" si="71"/>
        <v>0</v>
      </c>
      <c r="Z114" s="287">
        <f t="shared" ca="1" si="71"/>
        <v>0</v>
      </c>
      <c r="AA114" s="287">
        <f t="shared" ca="1" si="71"/>
        <v>0.26838343298326439</v>
      </c>
      <c r="AB114" s="287">
        <f t="shared" ca="1" si="71"/>
        <v>0.26838343298326439</v>
      </c>
      <c r="AC114" s="287">
        <f t="shared" ca="1" si="71"/>
        <v>0.26838343298326439</v>
      </c>
      <c r="AD114" s="287">
        <f t="shared" ca="1" si="71"/>
        <v>0.26838343298326439</v>
      </c>
      <c r="AE114" s="287">
        <f t="shared" ca="1" si="71"/>
        <v>8.8458273698494239E-2</v>
      </c>
      <c r="AF114" s="287">
        <f t="shared" ca="1" si="71"/>
        <v>8.8458273698494239E-2</v>
      </c>
      <c r="AG114" s="287">
        <f t="shared" ca="1" si="71"/>
        <v>8.8458273698494239E-2</v>
      </c>
      <c r="AH114" s="287">
        <f t="shared" ca="1" si="71"/>
        <v>4.5687371656833614E-4</v>
      </c>
      <c r="AI114" s="287">
        <f t="shared" ca="1" si="71"/>
        <v>4.5687371656833614E-4</v>
      </c>
      <c r="AJ114" s="287">
        <f t="shared" ca="1" si="71"/>
        <v>4.6612546587408654E-2</v>
      </c>
      <c r="AK114" s="287">
        <f t="shared" ca="1" si="71"/>
        <v>4.2302012513490241E-4</v>
      </c>
      <c r="AL114" s="287">
        <f t="shared" ca="1" si="71"/>
        <v>4.3316045675611018E-4</v>
      </c>
      <c r="AM114" s="287">
        <f t="shared" ca="1" si="71"/>
        <v>4.6672439262371421E-4</v>
      </c>
      <c r="AN114" s="287">
        <f t="shared" ca="1" si="71"/>
        <v>2.3833797015375551E-4</v>
      </c>
      <c r="AO114" s="287">
        <f t="shared" ca="1" si="71"/>
        <v>0</v>
      </c>
      <c r="AP114" s="287">
        <f t="shared" ca="1" si="71"/>
        <v>5.0187798437741819E-4</v>
      </c>
      <c r="AR114" s="286">
        <f ca="1">IF('6.Network design'!J62="Unknown",0,'6.Network design'!J62)</f>
        <v>37.407596521046294</v>
      </c>
    </row>
    <row r="115" spans="3:44">
      <c r="C115" s="114" t="str">
        <f ca="1">'C. Masterfiles'!C90</f>
        <v>S05</v>
      </c>
      <c r="D115" s="114" t="str">
        <f ca="1">'C. Masterfiles'!D90</f>
        <v>Входящи международни повиквания (Incoming calls from international)</v>
      </c>
      <c r="E115" s="287">
        <f t="shared" ref="E115:AP115" ca="1" si="72">IF(SUMPRODUCT(E$14:E$28,$AR$111:$AR$125)=0,0,E18*$AR115/SUMPRODUCT(E$14:E$28,$AR$111:$AR$125))</f>
        <v>4.159671906015584E-4</v>
      </c>
      <c r="F115" s="287">
        <f t="shared" ca="1" si="72"/>
        <v>4.159671906015584E-4</v>
      </c>
      <c r="G115" s="287">
        <f t="shared" ca="1" si="72"/>
        <v>4.259384543916601E-4</v>
      </c>
      <c r="H115" s="287">
        <f t="shared" ca="1" si="72"/>
        <v>4.259384543916601E-4</v>
      </c>
      <c r="I115" s="287">
        <f t="shared" ca="1" si="72"/>
        <v>4.259384543916601E-4</v>
      </c>
      <c r="J115" s="287">
        <f t="shared" ca="1" si="72"/>
        <v>4.259384543916601E-4</v>
      </c>
      <c r="K115" s="287">
        <f t="shared" ca="1" si="72"/>
        <v>4.5894278510506473E-4</v>
      </c>
      <c r="L115" s="287">
        <f t="shared" ca="1" si="72"/>
        <v>4.5894278510506473E-4</v>
      </c>
      <c r="M115" s="287">
        <f t="shared" ca="1" si="72"/>
        <v>4.5894278510506473E-4</v>
      </c>
      <c r="N115" s="287">
        <f t="shared" ca="1" si="72"/>
        <v>4.5894278510506473E-4</v>
      </c>
      <c r="O115" s="287">
        <f t="shared" ca="1" si="72"/>
        <v>6.9416270975530511E-4</v>
      </c>
      <c r="P115" s="287">
        <f t="shared" ca="1" si="72"/>
        <v>6.4355080209490007E-3</v>
      </c>
      <c r="Q115" s="287">
        <f t="shared" ca="1" si="72"/>
        <v>6.5874540359230262E-3</v>
      </c>
      <c r="R115" s="287">
        <f t="shared" ca="1" si="72"/>
        <v>6.9416270975530511E-4</v>
      </c>
      <c r="S115" s="287">
        <f t="shared" ca="1" si="72"/>
        <v>4.5835384414784831E-2</v>
      </c>
      <c r="T115" s="287">
        <f t="shared" ca="1" si="72"/>
        <v>4.5835384414784831E-2</v>
      </c>
      <c r="U115" s="287">
        <f t="shared" ca="1" si="72"/>
        <v>4.5835384414784831E-2</v>
      </c>
      <c r="V115" s="287">
        <f t="shared" ca="1" si="72"/>
        <v>4.5835384414784831E-2</v>
      </c>
      <c r="W115" s="287">
        <f t="shared" ca="1" si="72"/>
        <v>0</v>
      </c>
      <c r="X115" s="287">
        <f t="shared" ca="1" si="72"/>
        <v>0</v>
      </c>
      <c r="Y115" s="287">
        <f t="shared" ca="1" si="72"/>
        <v>0</v>
      </c>
      <c r="Z115" s="287">
        <f t="shared" ca="1" si="72"/>
        <v>0</v>
      </c>
      <c r="AA115" s="287">
        <f t="shared" ca="1" si="72"/>
        <v>0.26390872676908267</v>
      </c>
      <c r="AB115" s="287">
        <f t="shared" ca="1" si="72"/>
        <v>0.26390872676908267</v>
      </c>
      <c r="AC115" s="287">
        <f t="shared" ca="1" si="72"/>
        <v>0.26390872676908267</v>
      </c>
      <c r="AD115" s="287">
        <f t="shared" ca="1" si="72"/>
        <v>0.26390872676908267</v>
      </c>
      <c r="AE115" s="287">
        <f t="shared" ca="1" si="72"/>
        <v>8.6983425632745248E-2</v>
      </c>
      <c r="AF115" s="287">
        <f t="shared" ca="1" si="72"/>
        <v>8.6983425632745248E-2</v>
      </c>
      <c r="AG115" s="287">
        <f t="shared" ca="1" si="72"/>
        <v>8.6983425632745248E-2</v>
      </c>
      <c r="AH115" s="287">
        <f t="shared" ca="1" si="72"/>
        <v>4.4925634750833118E-4</v>
      </c>
      <c r="AI115" s="287">
        <f t="shared" ca="1" si="72"/>
        <v>4.4925634750833118E-4</v>
      </c>
      <c r="AJ115" s="287">
        <f t="shared" ca="1" si="72"/>
        <v>4.5835384414784831E-2</v>
      </c>
      <c r="AK115" s="287">
        <f t="shared" ca="1" si="72"/>
        <v>4.159671906015584E-4</v>
      </c>
      <c r="AL115" s="287">
        <f t="shared" ca="1" si="72"/>
        <v>4.259384543916601E-4</v>
      </c>
      <c r="AM115" s="287">
        <f t="shared" ca="1" si="72"/>
        <v>4.5894278510506473E-4</v>
      </c>
      <c r="AN115" s="287">
        <f t="shared" ca="1" si="72"/>
        <v>2.34364206258318E-4</v>
      </c>
      <c r="AO115" s="287">
        <f t="shared" ca="1" si="72"/>
        <v>0</v>
      </c>
      <c r="AP115" s="287">
        <f t="shared" ca="1" si="72"/>
        <v>4.9351026767265917E-4</v>
      </c>
      <c r="AR115" s="286">
        <f ca="1">IF('6.Network design'!J63="Unknown",0,'6.Network design'!J63)</f>
        <v>36.783906739789316</v>
      </c>
    </row>
    <row r="116" spans="3:44">
      <c r="C116" s="114" t="str">
        <f ca="1">'C. Masterfiles'!C91</f>
        <v>S06</v>
      </c>
      <c r="D116" s="114" t="str">
        <f ca="1">'C. Masterfiles'!D91</f>
        <v>Транзит на повиквания (Transit calls)</v>
      </c>
      <c r="E116" s="287">
        <f t="shared" ref="E116:AP116" ca="1" si="73">IF(SUMPRODUCT(E$14:E$28,$AR$111:$AR$125)=0,0,E19*$AR116/SUMPRODUCT(E$14:E$28,$AR$111:$AR$125))</f>
        <v>0</v>
      </c>
      <c r="F116" s="287">
        <f t="shared" ca="1" si="73"/>
        <v>0</v>
      </c>
      <c r="G116" s="287">
        <f t="shared" ca="1" si="73"/>
        <v>0</v>
      </c>
      <c r="H116" s="287">
        <f t="shared" ca="1" si="73"/>
        <v>0</v>
      </c>
      <c r="I116" s="287">
        <f t="shared" ca="1" si="73"/>
        <v>0</v>
      </c>
      <c r="J116" s="287">
        <f t="shared" ca="1" si="73"/>
        <v>0</v>
      </c>
      <c r="K116" s="287">
        <f t="shared" ca="1" si="73"/>
        <v>0</v>
      </c>
      <c r="L116" s="287">
        <f t="shared" ca="1" si="73"/>
        <v>0</v>
      </c>
      <c r="M116" s="287">
        <f t="shared" ca="1" si="73"/>
        <v>0</v>
      </c>
      <c r="N116" s="287">
        <f t="shared" ca="1" si="73"/>
        <v>0</v>
      </c>
      <c r="O116" s="287">
        <f t="shared" ca="1" si="73"/>
        <v>9.4577380875848207E-4</v>
      </c>
      <c r="P116" s="287">
        <f t="shared" ca="1" si="73"/>
        <v>0</v>
      </c>
      <c r="Q116" s="287">
        <f t="shared" ca="1" si="73"/>
        <v>1.3462783449803587E-2</v>
      </c>
      <c r="R116" s="287">
        <f t="shared" ca="1" si="73"/>
        <v>9.4577380875848207E-4</v>
      </c>
      <c r="S116" s="287">
        <f t="shared" ca="1" si="73"/>
        <v>4.683690021590315E-2</v>
      </c>
      <c r="T116" s="287">
        <f t="shared" ca="1" si="73"/>
        <v>4.683690021590315E-2</v>
      </c>
      <c r="U116" s="287">
        <f t="shared" ca="1" si="73"/>
        <v>4.683690021590315E-2</v>
      </c>
      <c r="V116" s="287">
        <f t="shared" ca="1" si="73"/>
        <v>4.683690021590315E-2</v>
      </c>
      <c r="W116" s="287">
        <f t="shared" ca="1" si="73"/>
        <v>6.7639233308593893E-2</v>
      </c>
      <c r="X116" s="287">
        <f t="shared" ca="1" si="73"/>
        <v>6.7639233308593893E-2</v>
      </c>
      <c r="Y116" s="287">
        <f t="shared" ca="1" si="73"/>
        <v>6.7639233308593893E-2</v>
      </c>
      <c r="Z116" s="287">
        <f t="shared" ca="1" si="73"/>
        <v>6.7639233308593893E-2</v>
      </c>
      <c r="AA116" s="287">
        <f t="shared" ca="1" si="73"/>
        <v>0.26967520529406691</v>
      </c>
      <c r="AB116" s="287">
        <f t="shared" ca="1" si="73"/>
        <v>0.26967520529406691</v>
      </c>
      <c r="AC116" s="287">
        <f t="shared" ca="1" si="73"/>
        <v>0.26967520529406691</v>
      </c>
      <c r="AD116" s="287">
        <f t="shared" ca="1" si="73"/>
        <v>0.26967520529406691</v>
      </c>
      <c r="AE116" s="287">
        <f t="shared" ca="1" si="73"/>
        <v>8.8884037492313162E-2</v>
      </c>
      <c r="AF116" s="287">
        <f t="shared" ca="1" si="73"/>
        <v>8.8884037492313162E-2</v>
      </c>
      <c r="AG116" s="287">
        <f t="shared" ca="1" si="73"/>
        <v>8.8884037492313162E-2</v>
      </c>
      <c r="AH116" s="287">
        <f t="shared" ca="1" si="73"/>
        <v>4.5907272270681566E-4</v>
      </c>
      <c r="AI116" s="287">
        <f t="shared" ca="1" si="73"/>
        <v>4.5907272270681566E-4</v>
      </c>
      <c r="AJ116" s="287">
        <f t="shared" ca="1" si="73"/>
        <v>4.683690021590315E-2</v>
      </c>
      <c r="AK116" s="287">
        <f t="shared" ca="1" si="73"/>
        <v>0</v>
      </c>
      <c r="AL116" s="287">
        <f t="shared" ca="1" si="73"/>
        <v>0</v>
      </c>
      <c r="AM116" s="287">
        <f t="shared" ca="1" si="73"/>
        <v>0</v>
      </c>
      <c r="AN116" s="287">
        <f t="shared" ca="1" si="73"/>
        <v>4.789702577103046E-4</v>
      </c>
      <c r="AO116" s="287">
        <f t="shared" ca="1" si="73"/>
        <v>6.7639233308593893E-2</v>
      </c>
      <c r="AP116" s="287">
        <f t="shared" ca="1" si="73"/>
        <v>0</v>
      </c>
      <c r="AR116" s="286">
        <f ca="1">IF('6.Network design'!J64="Unknown",0,'6.Network design'!J64)</f>
        <v>37.587645255286056</v>
      </c>
    </row>
    <row r="117" spans="3:44">
      <c r="C117" s="114" t="str">
        <f ca="1">'C. Masterfiles'!C92</f>
        <v>S07</v>
      </c>
      <c r="D117" s="114" t="str">
        <f ca="1">'C. Masterfiles'!D92</f>
        <v>Повиквания към специални номера (Calls to special numbers)</v>
      </c>
      <c r="E117" s="287">
        <f t="shared" ref="E117:AP117" ca="1" si="74">IF(SUMPRODUCT(E$14:E$28,$AR$111:$AR$125)=0,0,E20*$AR117/SUMPRODUCT(E$14:E$28,$AR$111:$AR$125))</f>
        <v>2.0934957910226437E-7</v>
      </c>
      <c r="F117" s="287">
        <f t="shared" ca="1" si="74"/>
        <v>2.0934957910226437E-7</v>
      </c>
      <c r="G117" s="287">
        <f t="shared" ca="1" si="74"/>
        <v>2.143679553702498E-7</v>
      </c>
      <c r="H117" s="287">
        <f t="shared" ca="1" si="74"/>
        <v>2.143679553702498E-7</v>
      </c>
      <c r="I117" s="287">
        <f t="shared" ca="1" si="74"/>
        <v>2.143679553702498E-7</v>
      </c>
      <c r="J117" s="287">
        <f t="shared" ca="1" si="74"/>
        <v>2.143679553702498E-7</v>
      </c>
      <c r="K117" s="287">
        <f t="shared" ca="1" si="74"/>
        <v>2.3097850278724916E-7</v>
      </c>
      <c r="L117" s="287">
        <f t="shared" ca="1" si="74"/>
        <v>2.3097850278724916E-7</v>
      </c>
      <c r="M117" s="287">
        <f t="shared" ca="1" si="74"/>
        <v>2.3097850278724916E-7</v>
      </c>
      <c r="N117" s="287">
        <f t="shared" ca="1" si="74"/>
        <v>2.3097850278724916E-7</v>
      </c>
      <c r="O117" s="287">
        <f t="shared" ca="1" si="74"/>
        <v>4.6581453024568094E-7</v>
      </c>
      <c r="P117" s="287">
        <f t="shared" ca="1" si="74"/>
        <v>3.2388874073133981E-6</v>
      </c>
      <c r="Q117" s="287">
        <f t="shared" ca="1" si="74"/>
        <v>3.3153593863535629E-6</v>
      </c>
      <c r="R117" s="287">
        <f t="shared" ca="1" si="74"/>
        <v>4.6581453024568094E-7</v>
      </c>
      <c r="S117" s="287">
        <f t="shared" ca="1" si="74"/>
        <v>2.306820983008015E-5</v>
      </c>
      <c r="T117" s="287">
        <f t="shared" ca="1" si="74"/>
        <v>2.306820983008015E-5</v>
      </c>
      <c r="U117" s="287">
        <f t="shared" ca="1" si="74"/>
        <v>2.306820983008015E-5</v>
      </c>
      <c r="V117" s="287">
        <f t="shared" ca="1" si="74"/>
        <v>2.306820983008015E-5</v>
      </c>
      <c r="W117" s="287">
        <f t="shared" ca="1" si="74"/>
        <v>3.3313819221934665E-5</v>
      </c>
      <c r="X117" s="287">
        <f t="shared" ca="1" si="74"/>
        <v>3.3313819221934665E-5</v>
      </c>
      <c r="Y117" s="287">
        <f t="shared" ca="1" si="74"/>
        <v>3.3313819221934665E-5</v>
      </c>
      <c r="Z117" s="287">
        <f t="shared" ca="1" si="74"/>
        <v>3.3313819221934665E-5</v>
      </c>
      <c r="AA117" s="287">
        <f t="shared" ca="1" si="74"/>
        <v>0</v>
      </c>
      <c r="AB117" s="287">
        <f t="shared" ca="1" si="74"/>
        <v>0</v>
      </c>
      <c r="AC117" s="287">
        <f t="shared" ca="1" si="74"/>
        <v>0</v>
      </c>
      <c r="AD117" s="287">
        <f t="shared" ca="1" si="74"/>
        <v>0</v>
      </c>
      <c r="AE117" s="287">
        <f t="shared" ca="1" si="74"/>
        <v>4.3777355417752281E-5</v>
      </c>
      <c r="AF117" s="287">
        <f t="shared" ca="1" si="74"/>
        <v>4.3777355417752281E-5</v>
      </c>
      <c r="AG117" s="287">
        <f t="shared" ca="1" si="74"/>
        <v>4.3777355417752281E-5</v>
      </c>
      <c r="AH117" s="287">
        <f t="shared" ca="1" si="74"/>
        <v>2.2610347494925092E-7</v>
      </c>
      <c r="AI117" s="287">
        <f t="shared" ca="1" si="74"/>
        <v>2.2610347494925092E-7</v>
      </c>
      <c r="AJ117" s="287">
        <f t="shared" ca="1" si="74"/>
        <v>2.306820983008015E-5</v>
      </c>
      <c r="AK117" s="287">
        <f t="shared" ca="1" si="74"/>
        <v>2.0934957910226437E-7</v>
      </c>
      <c r="AL117" s="287">
        <f t="shared" ca="1" si="74"/>
        <v>2.143679553702498E-7</v>
      </c>
      <c r="AM117" s="287">
        <f t="shared" ca="1" si="74"/>
        <v>2.3097850278724916E-7</v>
      </c>
      <c r="AN117" s="287">
        <f t="shared" ca="1" si="74"/>
        <v>2.3590345125951061E-7</v>
      </c>
      <c r="AO117" s="287">
        <f t="shared" ca="1" si="74"/>
        <v>3.3313819221934665E-5</v>
      </c>
      <c r="AP117" s="287">
        <f t="shared" ca="1" si="74"/>
        <v>0</v>
      </c>
      <c r="AR117" s="286">
        <f ca="1">IF('6.Network design'!J65="Unknown",0,'6.Network design'!J65)</f>
        <v>1.851274708126701E-2</v>
      </c>
    </row>
    <row r="118" spans="3:44">
      <c r="C118" s="114" t="str">
        <f ca="1">'C. Masterfiles'!C93</f>
        <v>S08</v>
      </c>
      <c r="D118" s="114" t="str">
        <f ca="1">'C. Masterfiles'!D93</f>
        <v>Достъп до интернет (Internet access)</v>
      </c>
      <c r="E118" s="287">
        <f t="shared" ref="E118:AP118" ca="1" si="75">IF(SUMPRODUCT(E$14:E$28,$AR$111:$AR$125)=0,0,E21*$AR118/SUMPRODUCT(E$14:E$28,$AR$111:$AR$125))</f>
        <v>0.83235927630534678</v>
      </c>
      <c r="F118" s="287">
        <f t="shared" ca="1" si="75"/>
        <v>0.83235927630534678</v>
      </c>
      <c r="G118" s="287">
        <f t="shared" ca="1" si="75"/>
        <v>0.8523119891627623</v>
      </c>
      <c r="H118" s="287">
        <f t="shared" ca="1" si="75"/>
        <v>0.8523119891627623</v>
      </c>
      <c r="I118" s="287">
        <f t="shared" ca="1" si="75"/>
        <v>0.8523119891627623</v>
      </c>
      <c r="J118" s="287">
        <f t="shared" ca="1" si="75"/>
        <v>0.8523119891627623</v>
      </c>
      <c r="K118" s="287">
        <f t="shared" ca="1" si="75"/>
        <v>0.91835436329285536</v>
      </c>
      <c r="L118" s="287">
        <f t="shared" ca="1" si="75"/>
        <v>0.91835436329285536</v>
      </c>
      <c r="M118" s="287">
        <f t="shared" ca="1" si="75"/>
        <v>0.91835436329285536</v>
      </c>
      <c r="N118" s="287">
        <f t="shared" ca="1" si="75"/>
        <v>0.91835436329285536</v>
      </c>
      <c r="O118" s="287">
        <f t="shared" ca="1" si="75"/>
        <v>0.92602298736509947</v>
      </c>
      <c r="P118" s="287">
        <f t="shared" ca="1" si="75"/>
        <v>0</v>
      </c>
      <c r="Q118" s="287">
        <f t="shared" ca="1" si="75"/>
        <v>0</v>
      </c>
      <c r="R118" s="287">
        <f t="shared" ca="1" si="75"/>
        <v>0.92602298736509947</v>
      </c>
      <c r="S118" s="287">
        <f t="shared" ca="1" si="75"/>
        <v>0</v>
      </c>
      <c r="T118" s="287">
        <f t="shared" ca="1" si="75"/>
        <v>0</v>
      </c>
      <c r="U118" s="287">
        <f t="shared" ca="1" si="75"/>
        <v>0</v>
      </c>
      <c r="V118" s="287">
        <f t="shared" ca="1" si="75"/>
        <v>0</v>
      </c>
      <c r="W118" s="287">
        <f t="shared" ca="1" si="75"/>
        <v>0</v>
      </c>
      <c r="X118" s="287">
        <f t="shared" ca="1" si="75"/>
        <v>0</v>
      </c>
      <c r="Y118" s="287">
        <f t="shared" ca="1" si="75"/>
        <v>0</v>
      </c>
      <c r="Z118" s="287">
        <f t="shared" ca="1" si="75"/>
        <v>0</v>
      </c>
      <c r="AA118" s="287">
        <f t="shared" ca="1" si="75"/>
        <v>0</v>
      </c>
      <c r="AB118" s="287">
        <f t="shared" ca="1" si="75"/>
        <v>0</v>
      </c>
      <c r="AC118" s="287">
        <f t="shared" ca="1" si="75"/>
        <v>0</v>
      </c>
      <c r="AD118" s="287">
        <f t="shared" ca="1" si="75"/>
        <v>0</v>
      </c>
      <c r="AE118" s="287">
        <f t="shared" ca="1" si="75"/>
        <v>0</v>
      </c>
      <c r="AF118" s="287">
        <f t="shared" ca="1" si="75"/>
        <v>0</v>
      </c>
      <c r="AG118" s="287">
        <f t="shared" ca="1" si="75"/>
        <v>0</v>
      </c>
      <c r="AH118" s="287">
        <f t="shared" ca="1" si="75"/>
        <v>0.8989715937615993</v>
      </c>
      <c r="AI118" s="287">
        <f t="shared" ca="1" si="75"/>
        <v>0.8989715937615993</v>
      </c>
      <c r="AJ118" s="287">
        <f t="shared" ca="1" si="75"/>
        <v>0</v>
      </c>
      <c r="AK118" s="287">
        <f t="shared" ca="1" si="75"/>
        <v>0.83235927630534678</v>
      </c>
      <c r="AL118" s="287">
        <f t="shared" ca="1" si="75"/>
        <v>0.8523119891627623</v>
      </c>
      <c r="AM118" s="287">
        <f t="shared" ca="1" si="75"/>
        <v>0.91835436329285536</v>
      </c>
      <c r="AN118" s="287">
        <f t="shared" ca="1" si="75"/>
        <v>0.93793561377251444</v>
      </c>
      <c r="AO118" s="287">
        <f t="shared" ca="1" si="75"/>
        <v>0</v>
      </c>
      <c r="AP118" s="287">
        <f t="shared" ca="1" si="75"/>
        <v>0.98752463783313971</v>
      </c>
      <c r="AR118" s="286">
        <f ca="1">IF('6.Network design'!J66="Unknown",0,'6.Network design'!J66)</f>
        <v>73605.386879999991</v>
      </c>
    </row>
    <row r="119" spans="3:44">
      <c r="C119" s="114" t="str">
        <f ca="1">'C. Masterfiles'!C94</f>
        <v>S09</v>
      </c>
      <c r="D119" s="114" t="str">
        <f ca="1">'C. Masterfiles'!D94</f>
        <v>Селищен нает капацитет на дребно (Retail local leased capacity)</v>
      </c>
      <c r="E119" s="287">
        <f t="shared" ref="E119:AP119" ca="1" si="76">IF(SUMPRODUCT(E$14:E$28,$AR$111:$AR$125)=0,0,E22*$AR119/SUMPRODUCT(E$14:E$28,$AR$111:$AR$125))</f>
        <v>9.3640418584351529E-2</v>
      </c>
      <c r="F119" s="287">
        <f t="shared" ca="1" si="76"/>
        <v>9.3640418584351529E-2</v>
      </c>
      <c r="G119" s="287">
        <f t="shared" ca="1" si="76"/>
        <v>7.1913824085608091E-2</v>
      </c>
      <c r="H119" s="287">
        <f t="shared" ca="1" si="76"/>
        <v>7.1913824085608091E-2</v>
      </c>
      <c r="I119" s="287">
        <f t="shared" ca="1" si="76"/>
        <v>7.1913824085608091E-2</v>
      </c>
      <c r="J119" s="287">
        <f t="shared" ca="1" si="76"/>
        <v>7.1913824085608091E-2</v>
      </c>
      <c r="K119" s="287">
        <f t="shared" ca="1" si="76"/>
        <v>0</v>
      </c>
      <c r="L119" s="287">
        <f t="shared" ca="1" si="76"/>
        <v>0</v>
      </c>
      <c r="M119" s="287">
        <f t="shared" ca="1" si="76"/>
        <v>0</v>
      </c>
      <c r="N119" s="287">
        <f t="shared" ca="1" si="76"/>
        <v>0</v>
      </c>
      <c r="O119" s="287">
        <f t="shared" ca="1" si="76"/>
        <v>0</v>
      </c>
      <c r="P119" s="287">
        <f t="shared" ca="1" si="76"/>
        <v>0</v>
      </c>
      <c r="Q119" s="287">
        <f t="shared" ca="1" si="76"/>
        <v>0</v>
      </c>
      <c r="R119" s="287">
        <f t="shared" ca="1" si="76"/>
        <v>0</v>
      </c>
      <c r="S119" s="287">
        <f t="shared" ca="1" si="76"/>
        <v>0</v>
      </c>
      <c r="T119" s="287">
        <f t="shared" ca="1" si="76"/>
        <v>0</v>
      </c>
      <c r="U119" s="287">
        <f t="shared" ca="1" si="76"/>
        <v>0</v>
      </c>
      <c r="V119" s="287">
        <f t="shared" ca="1" si="76"/>
        <v>0</v>
      </c>
      <c r="W119" s="287">
        <f t="shared" ca="1" si="76"/>
        <v>0</v>
      </c>
      <c r="X119" s="287">
        <f t="shared" ca="1" si="76"/>
        <v>0</v>
      </c>
      <c r="Y119" s="287">
        <f t="shared" ca="1" si="76"/>
        <v>0</v>
      </c>
      <c r="Z119" s="287">
        <f t="shared" ca="1" si="76"/>
        <v>0</v>
      </c>
      <c r="AA119" s="287">
        <f t="shared" ca="1" si="76"/>
        <v>0</v>
      </c>
      <c r="AB119" s="287">
        <f t="shared" ca="1" si="76"/>
        <v>0</v>
      </c>
      <c r="AC119" s="287">
        <f t="shared" ca="1" si="76"/>
        <v>0</v>
      </c>
      <c r="AD119" s="287">
        <f t="shared" ca="1" si="76"/>
        <v>0</v>
      </c>
      <c r="AE119" s="287">
        <f t="shared" ca="1" si="76"/>
        <v>0</v>
      </c>
      <c r="AF119" s="287">
        <f t="shared" ca="1" si="76"/>
        <v>0</v>
      </c>
      <c r="AG119" s="287">
        <f t="shared" ca="1" si="76"/>
        <v>0</v>
      </c>
      <c r="AH119" s="287">
        <f t="shared" ca="1" si="76"/>
        <v>5.0567152149089974E-2</v>
      </c>
      <c r="AI119" s="287">
        <f t="shared" ca="1" si="76"/>
        <v>5.0567152149089974E-2</v>
      </c>
      <c r="AJ119" s="287">
        <f t="shared" ca="1" si="76"/>
        <v>0</v>
      </c>
      <c r="AK119" s="287">
        <f t="shared" ca="1" si="76"/>
        <v>9.3640418584351529E-2</v>
      </c>
      <c r="AL119" s="287">
        <f t="shared" ca="1" si="76"/>
        <v>7.1913824085608091E-2</v>
      </c>
      <c r="AM119" s="287">
        <f t="shared" ca="1" si="76"/>
        <v>0</v>
      </c>
      <c r="AN119" s="287">
        <f t="shared" ca="1" si="76"/>
        <v>0</v>
      </c>
      <c r="AO119" s="287">
        <f t="shared" ca="1" si="76"/>
        <v>0</v>
      </c>
      <c r="AP119" s="287">
        <f t="shared" ca="1" si="76"/>
        <v>0</v>
      </c>
      <c r="AR119" s="286">
        <f ca="1">IF('6.Network design'!J67="Unknown",0,'6.Network design'!J67)</f>
        <v>4140.3030120000003</v>
      </c>
    </row>
    <row r="120" spans="3:44">
      <c r="C120" s="114" t="str">
        <f ca="1">'C. Masterfiles'!C95</f>
        <v>S10</v>
      </c>
      <c r="D120" s="114" t="str">
        <f ca="1">'C. Masterfiles'!D95</f>
        <v>Национален нает капацитет на дребно (Retail long distance leased capacity)</v>
      </c>
      <c r="E120" s="287">
        <f t="shared" ref="E120:AP120" ca="1" si="77">IF(SUMPRODUCT(E$14:E$28,$AR$111:$AR$125)=0,0,E23*$AR120/SUMPRODUCT(E$14:E$28,$AR$111:$AR$125))</f>
        <v>4.6820209292175764E-2</v>
      </c>
      <c r="F120" s="287">
        <f t="shared" ca="1" si="77"/>
        <v>4.6820209292175764E-2</v>
      </c>
      <c r="G120" s="287">
        <f t="shared" ca="1" si="77"/>
        <v>4.794254939040539E-2</v>
      </c>
      <c r="H120" s="287">
        <f t="shared" ca="1" si="77"/>
        <v>4.794254939040539E-2</v>
      </c>
      <c r="I120" s="287">
        <f t="shared" ca="1" si="77"/>
        <v>4.794254939040539E-2</v>
      </c>
      <c r="J120" s="287">
        <f t="shared" ca="1" si="77"/>
        <v>4.794254939040539E-2</v>
      </c>
      <c r="K120" s="287">
        <f t="shared" ca="1" si="77"/>
        <v>5.1657432935223124E-2</v>
      </c>
      <c r="L120" s="287">
        <f t="shared" ca="1" si="77"/>
        <v>5.1657432935223124E-2</v>
      </c>
      <c r="M120" s="287">
        <f t="shared" ca="1" si="77"/>
        <v>5.1657432935223124E-2</v>
      </c>
      <c r="N120" s="287">
        <f t="shared" ca="1" si="77"/>
        <v>5.1657432935223124E-2</v>
      </c>
      <c r="O120" s="287">
        <f t="shared" ca="1" si="77"/>
        <v>3.9066594779465141E-2</v>
      </c>
      <c r="P120" s="287">
        <f t="shared" ca="1" si="77"/>
        <v>0.54327331442876647</v>
      </c>
      <c r="Q120" s="287">
        <f t="shared" ca="1" si="77"/>
        <v>0.55610030724743265</v>
      </c>
      <c r="R120" s="287">
        <f t="shared" ca="1" si="77"/>
        <v>3.9066594779465141E-2</v>
      </c>
      <c r="S120" s="287">
        <f t="shared" ca="1" si="77"/>
        <v>0</v>
      </c>
      <c r="T120" s="287">
        <f t="shared" ca="1" si="77"/>
        <v>0</v>
      </c>
      <c r="U120" s="287">
        <f t="shared" ca="1" si="77"/>
        <v>0</v>
      </c>
      <c r="V120" s="287">
        <f t="shared" ca="1" si="77"/>
        <v>0</v>
      </c>
      <c r="W120" s="287">
        <f t="shared" ca="1" si="77"/>
        <v>0</v>
      </c>
      <c r="X120" s="287">
        <f t="shared" ca="1" si="77"/>
        <v>0</v>
      </c>
      <c r="Y120" s="287">
        <f t="shared" ca="1" si="77"/>
        <v>0</v>
      </c>
      <c r="Z120" s="287">
        <f t="shared" ca="1" si="77"/>
        <v>0</v>
      </c>
      <c r="AA120" s="287">
        <f t="shared" ca="1" si="77"/>
        <v>0</v>
      </c>
      <c r="AB120" s="287">
        <f t="shared" ca="1" si="77"/>
        <v>0</v>
      </c>
      <c r="AC120" s="287">
        <f t="shared" ca="1" si="77"/>
        <v>0</v>
      </c>
      <c r="AD120" s="287">
        <f t="shared" ca="1" si="77"/>
        <v>0</v>
      </c>
      <c r="AE120" s="287">
        <f t="shared" ca="1" si="77"/>
        <v>0</v>
      </c>
      <c r="AF120" s="287">
        <f t="shared" ca="1" si="77"/>
        <v>0</v>
      </c>
      <c r="AG120" s="287">
        <f t="shared" ca="1" si="77"/>
        <v>0</v>
      </c>
      <c r="AH120" s="287">
        <f t="shared" ca="1" si="77"/>
        <v>2.5283576074544987E-2</v>
      </c>
      <c r="AI120" s="287">
        <f t="shared" ca="1" si="77"/>
        <v>2.5283576074544987E-2</v>
      </c>
      <c r="AJ120" s="287">
        <f t="shared" ca="1" si="77"/>
        <v>0</v>
      </c>
      <c r="AK120" s="287">
        <f t="shared" ca="1" si="77"/>
        <v>4.6820209292175764E-2</v>
      </c>
      <c r="AL120" s="287">
        <f t="shared" ca="1" si="77"/>
        <v>4.794254939040539E-2</v>
      </c>
      <c r="AM120" s="287">
        <f t="shared" ca="1" si="77"/>
        <v>5.1657432935223124E-2</v>
      </c>
      <c r="AN120" s="287">
        <f t="shared" ca="1" si="77"/>
        <v>3.9569158706027958E-2</v>
      </c>
      <c r="AO120" s="287">
        <f t="shared" ca="1" si="77"/>
        <v>0</v>
      </c>
      <c r="AP120" s="287">
        <f t="shared" ca="1" si="77"/>
        <v>0</v>
      </c>
      <c r="AR120" s="286">
        <f ca="1">IF('6.Network design'!J68="Unknown",0,'6.Network design'!J68)</f>
        <v>2070.1515060000002</v>
      </c>
    </row>
    <row r="121" spans="3:44">
      <c r="C121" s="114" t="str">
        <f ca="1">'C. Masterfiles'!C96</f>
        <v>S11</v>
      </c>
      <c r="D121" s="114" t="str">
        <f ca="1">'C. Masterfiles'!D96</f>
        <v>Международен нает капацитет на дребно (Retail International leased capacity)</v>
      </c>
      <c r="E121" s="287">
        <f t="shared" ref="E121:AP121" ca="1" si="78">IF(SUMPRODUCT(E$14:E$28,$AR$111:$AR$125)=0,0,E24*$AR121/SUMPRODUCT(E$14:E$28,$AR$111:$AR$125))</f>
        <v>9.3640418584351546E-3</v>
      </c>
      <c r="F121" s="287">
        <f t="shared" ca="1" si="78"/>
        <v>9.3640418584351546E-3</v>
      </c>
      <c r="G121" s="287">
        <f t="shared" ca="1" si="78"/>
        <v>9.5885098780810786E-3</v>
      </c>
      <c r="H121" s="287">
        <f t="shared" ca="1" si="78"/>
        <v>9.5885098780810786E-3</v>
      </c>
      <c r="I121" s="287">
        <f t="shared" ca="1" si="78"/>
        <v>9.5885098780810786E-3</v>
      </c>
      <c r="J121" s="287">
        <f t="shared" ca="1" si="78"/>
        <v>9.5885098780810786E-3</v>
      </c>
      <c r="K121" s="287">
        <f t="shared" ca="1" si="78"/>
        <v>1.0331486587044626E-2</v>
      </c>
      <c r="L121" s="287">
        <f t="shared" ca="1" si="78"/>
        <v>1.0331486587044626E-2</v>
      </c>
      <c r="M121" s="287">
        <f t="shared" ca="1" si="78"/>
        <v>1.0331486587044626E-2</v>
      </c>
      <c r="N121" s="287">
        <f t="shared" ca="1" si="78"/>
        <v>1.0331486587044626E-2</v>
      </c>
      <c r="O121" s="287">
        <f t="shared" ca="1" si="78"/>
        <v>1.0417758607857371E-2</v>
      </c>
      <c r="P121" s="287">
        <f t="shared" ca="1" si="78"/>
        <v>0.14487288384767105</v>
      </c>
      <c r="Q121" s="287">
        <f t="shared" ca="1" si="78"/>
        <v>0.14829341526598205</v>
      </c>
      <c r="R121" s="287">
        <f t="shared" ca="1" si="78"/>
        <v>1.0417758607857371E-2</v>
      </c>
      <c r="S121" s="287">
        <f t="shared" ca="1" si="78"/>
        <v>0</v>
      </c>
      <c r="T121" s="287">
        <f t="shared" ca="1" si="78"/>
        <v>0</v>
      </c>
      <c r="U121" s="287">
        <f t="shared" ca="1" si="78"/>
        <v>0</v>
      </c>
      <c r="V121" s="287">
        <f t="shared" ca="1" si="78"/>
        <v>0</v>
      </c>
      <c r="W121" s="287">
        <f t="shared" ca="1" si="78"/>
        <v>0</v>
      </c>
      <c r="X121" s="287">
        <f t="shared" ca="1" si="78"/>
        <v>0</v>
      </c>
      <c r="Y121" s="287">
        <f t="shared" ca="1" si="78"/>
        <v>0</v>
      </c>
      <c r="Z121" s="287">
        <f t="shared" ca="1" si="78"/>
        <v>0</v>
      </c>
      <c r="AA121" s="287">
        <f t="shared" ca="1" si="78"/>
        <v>0</v>
      </c>
      <c r="AB121" s="287">
        <f t="shared" ca="1" si="78"/>
        <v>0</v>
      </c>
      <c r="AC121" s="287">
        <f t="shared" ca="1" si="78"/>
        <v>0</v>
      </c>
      <c r="AD121" s="287">
        <f t="shared" ca="1" si="78"/>
        <v>0</v>
      </c>
      <c r="AE121" s="287">
        <f t="shared" ca="1" si="78"/>
        <v>0</v>
      </c>
      <c r="AF121" s="287">
        <f t="shared" ca="1" si="78"/>
        <v>0</v>
      </c>
      <c r="AG121" s="287">
        <f t="shared" ca="1" si="78"/>
        <v>0</v>
      </c>
      <c r="AH121" s="287">
        <f t="shared" ca="1" si="78"/>
        <v>1.0113430429817995E-2</v>
      </c>
      <c r="AI121" s="287">
        <f t="shared" ca="1" si="78"/>
        <v>1.0113430429817995E-2</v>
      </c>
      <c r="AJ121" s="287">
        <f t="shared" ca="1" si="78"/>
        <v>0</v>
      </c>
      <c r="AK121" s="287">
        <f t="shared" ca="1" si="78"/>
        <v>9.3640418584351546E-3</v>
      </c>
      <c r="AL121" s="287">
        <f t="shared" ca="1" si="78"/>
        <v>9.5885098780810786E-3</v>
      </c>
      <c r="AM121" s="287">
        <f t="shared" ca="1" si="78"/>
        <v>1.0331486587044626E-2</v>
      </c>
      <c r="AN121" s="287">
        <f t="shared" ca="1" si="78"/>
        <v>1.055177565494079E-2</v>
      </c>
      <c r="AO121" s="287">
        <f t="shared" ca="1" si="78"/>
        <v>0</v>
      </c>
      <c r="AP121" s="287">
        <f t="shared" ca="1" si="78"/>
        <v>1.1109652175622825E-2</v>
      </c>
      <c r="AR121" s="286">
        <f ca="1">IF('6.Network design'!J69="Unknown",0,'6.Network design'!J69)</f>
        <v>828.06060240000011</v>
      </c>
    </row>
    <row r="122" spans="3:44">
      <c r="C122" s="114" t="str">
        <f ca="1">'C. Masterfiles'!C97</f>
        <v>S12</v>
      </c>
      <c r="D122" s="114" t="str">
        <f ca="1">'C. Masterfiles'!D97</f>
        <v>IPTV</v>
      </c>
      <c r="E122" s="287">
        <f t="shared" ref="E122:AP122" ca="1" si="79">IF(SUMPRODUCT(E$14:E$28,$AR$111:$AR$125)=0,0,E25*$AR122/SUMPRODUCT(E$14:E$28,$AR$111:$AR$125))</f>
        <v>2.2196247368142584E-3</v>
      </c>
      <c r="F122" s="287">
        <f t="shared" ca="1" si="79"/>
        <v>2.2196247368142584E-3</v>
      </c>
      <c r="G122" s="287">
        <f t="shared" ca="1" si="79"/>
        <v>2.2728319711006998E-3</v>
      </c>
      <c r="H122" s="287">
        <f t="shared" ca="1" si="79"/>
        <v>2.2728319711006998E-3</v>
      </c>
      <c r="I122" s="287">
        <f t="shared" ca="1" si="79"/>
        <v>2.2728319711006998E-3</v>
      </c>
      <c r="J122" s="287">
        <f t="shared" ca="1" si="79"/>
        <v>2.2728319711006998E-3</v>
      </c>
      <c r="K122" s="287">
        <f t="shared" ca="1" si="79"/>
        <v>2.4489449687809476E-3</v>
      </c>
      <c r="L122" s="287">
        <f t="shared" ca="1" si="79"/>
        <v>2.4489449687809476E-3</v>
      </c>
      <c r="M122" s="287">
        <f t="shared" ca="1" si="79"/>
        <v>2.4489449687809476E-3</v>
      </c>
      <c r="N122" s="287">
        <f t="shared" ca="1" si="79"/>
        <v>2.4489449687809476E-3</v>
      </c>
      <c r="O122" s="287">
        <f t="shared" ca="1" si="79"/>
        <v>2.4693946329735986E-3</v>
      </c>
      <c r="P122" s="287">
        <f t="shared" ca="1" si="79"/>
        <v>3.4340239134262762E-2</v>
      </c>
      <c r="Q122" s="287">
        <f t="shared" ca="1" si="79"/>
        <v>3.5151031766751294E-2</v>
      </c>
      <c r="R122" s="287">
        <f t="shared" ca="1" si="79"/>
        <v>2.4693946329735986E-3</v>
      </c>
      <c r="S122" s="287">
        <f t="shared" ca="1" si="79"/>
        <v>0</v>
      </c>
      <c r="T122" s="287">
        <f t="shared" ca="1" si="79"/>
        <v>0</v>
      </c>
      <c r="U122" s="287">
        <f t="shared" ca="1" si="79"/>
        <v>0</v>
      </c>
      <c r="V122" s="287">
        <f t="shared" ca="1" si="79"/>
        <v>0</v>
      </c>
      <c r="W122" s="287">
        <f t="shared" ca="1" si="79"/>
        <v>0</v>
      </c>
      <c r="X122" s="287">
        <f t="shared" ca="1" si="79"/>
        <v>0</v>
      </c>
      <c r="Y122" s="287">
        <f t="shared" ca="1" si="79"/>
        <v>0</v>
      </c>
      <c r="Z122" s="287">
        <f t="shared" ca="1" si="79"/>
        <v>0</v>
      </c>
      <c r="AA122" s="287">
        <f t="shared" ca="1" si="79"/>
        <v>0</v>
      </c>
      <c r="AB122" s="287">
        <f t="shared" ca="1" si="79"/>
        <v>0</v>
      </c>
      <c r="AC122" s="287">
        <f t="shared" ca="1" si="79"/>
        <v>0</v>
      </c>
      <c r="AD122" s="287">
        <f t="shared" ca="1" si="79"/>
        <v>0</v>
      </c>
      <c r="AE122" s="287">
        <f t="shared" ca="1" si="79"/>
        <v>0</v>
      </c>
      <c r="AF122" s="287">
        <f t="shared" ca="1" si="79"/>
        <v>0</v>
      </c>
      <c r="AG122" s="287">
        <f t="shared" ca="1" si="79"/>
        <v>0</v>
      </c>
      <c r="AH122" s="287">
        <f t="shared" ca="1" si="79"/>
        <v>2.3972575833642647E-3</v>
      </c>
      <c r="AI122" s="287">
        <f t="shared" ca="1" si="79"/>
        <v>2.3972575833642647E-3</v>
      </c>
      <c r="AJ122" s="287">
        <f t="shared" ca="1" si="79"/>
        <v>0</v>
      </c>
      <c r="AK122" s="287">
        <f t="shared" ca="1" si="79"/>
        <v>2.2196247368142584E-3</v>
      </c>
      <c r="AL122" s="287">
        <f t="shared" ca="1" si="79"/>
        <v>2.2728319711006998E-3</v>
      </c>
      <c r="AM122" s="287">
        <f t="shared" ca="1" si="79"/>
        <v>2.4489449687809476E-3</v>
      </c>
      <c r="AN122" s="287">
        <f t="shared" ca="1" si="79"/>
        <v>2.5011616367267052E-3</v>
      </c>
      <c r="AO122" s="287">
        <f t="shared" ca="1" si="79"/>
        <v>0</v>
      </c>
      <c r="AP122" s="287">
        <f t="shared" ca="1" si="79"/>
        <v>0</v>
      </c>
      <c r="AR122" s="286">
        <f ca="1">IF('6.Network design'!J70="Unknown",0,'6.Network design'!J70)</f>
        <v>196.28103167999998</v>
      </c>
    </row>
    <row r="123" spans="3:44">
      <c r="C123" s="114" t="str">
        <f ca="1">'C. Masterfiles'!C98</f>
        <v>S13</v>
      </c>
      <c r="D123" s="114" t="str">
        <f ca="1">'C. Masterfiles'!D98</f>
        <v>Селищен нает капацитет на едро (Wholesale local leased capacity)</v>
      </c>
      <c r="E123" s="287">
        <f t="shared" ref="E123:AP123" ca="1" si="80">IF(SUMPRODUCT(E$14:E$28,$AR$111:$AR$125)=0,0,E26*$AR123/SUMPRODUCT(E$14:E$28,$AR$111:$AR$125))</f>
        <v>1.5606736430725258E-3</v>
      </c>
      <c r="F123" s="287">
        <f t="shared" ca="1" si="80"/>
        <v>1.5606736430725258E-3</v>
      </c>
      <c r="G123" s="287">
        <f t="shared" ca="1" si="80"/>
        <v>1.5980849796801799E-3</v>
      </c>
      <c r="H123" s="287">
        <f t="shared" ca="1" si="80"/>
        <v>1.5980849796801799E-3</v>
      </c>
      <c r="I123" s="287">
        <f t="shared" ca="1" si="80"/>
        <v>1.5980849796801799E-3</v>
      </c>
      <c r="J123" s="287">
        <f t="shared" ca="1" si="80"/>
        <v>1.5980849796801799E-3</v>
      </c>
      <c r="K123" s="287">
        <f t="shared" ca="1" si="80"/>
        <v>1.7219144311741044E-3</v>
      </c>
      <c r="L123" s="287">
        <f t="shared" ca="1" si="80"/>
        <v>1.7219144311741044E-3</v>
      </c>
      <c r="M123" s="287">
        <f t="shared" ca="1" si="80"/>
        <v>1.7219144311741044E-3</v>
      </c>
      <c r="N123" s="287">
        <f t="shared" ca="1" si="80"/>
        <v>1.7219144311741044E-3</v>
      </c>
      <c r="O123" s="287">
        <f t="shared" ca="1" si="80"/>
        <v>2.6044396519643428E-3</v>
      </c>
      <c r="P123" s="287">
        <f t="shared" ca="1" si="80"/>
        <v>4.829096128255702E-2</v>
      </c>
      <c r="Q123" s="287">
        <f t="shared" ca="1" si="80"/>
        <v>2.4715569210997011E-2</v>
      </c>
      <c r="R123" s="287">
        <f t="shared" ca="1" si="80"/>
        <v>2.6044396519643428E-3</v>
      </c>
      <c r="S123" s="287">
        <f t="shared" ca="1" si="80"/>
        <v>0</v>
      </c>
      <c r="T123" s="287">
        <f t="shared" ca="1" si="80"/>
        <v>0</v>
      </c>
      <c r="U123" s="287">
        <f t="shared" ca="1" si="80"/>
        <v>0</v>
      </c>
      <c r="V123" s="287">
        <f t="shared" ca="1" si="80"/>
        <v>0</v>
      </c>
      <c r="W123" s="287">
        <f t="shared" ca="1" si="80"/>
        <v>0.24835015113337747</v>
      </c>
      <c r="X123" s="287">
        <f t="shared" ca="1" si="80"/>
        <v>0.24835015113337747</v>
      </c>
      <c r="Y123" s="287">
        <f t="shared" ca="1" si="80"/>
        <v>0.24835015113337747</v>
      </c>
      <c r="Z123" s="287">
        <f t="shared" ca="1" si="80"/>
        <v>0.24835015113337747</v>
      </c>
      <c r="AA123" s="287">
        <f t="shared" ca="1" si="80"/>
        <v>0</v>
      </c>
      <c r="AB123" s="287">
        <f t="shared" ca="1" si="80"/>
        <v>0</v>
      </c>
      <c r="AC123" s="287">
        <f t="shared" ca="1" si="80"/>
        <v>0</v>
      </c>
      <c r="AD123" s="287">
        <f t="shared" ca="1" si="80"/>
        <v>0</v>
      </c>
      <c r="AE123" s="287">
        <f t="shared" ca="1" si="80"/>
        <v>0</v>
      </c>
      <c r="AF123" s="287">
        <f t="shared" ca="1" si="80"/>
        <v>0</v>
      </c>
      <c r="AG123" s="287">
        <f t="shared" ca="1" si="80"/>
        <v>0</v>
      </c>
      <c r="AH123" s="287">
        <f t="shared" ca="1" si="80"/>
        <v>1.6855717383029993E-3</v>
      </c>
      <c r="AI123" s="287">
        <f t="shared" ca="1" si="80"/>
        <v>1.6855717383029993E-3</v>
      </c>
      <c r="AJ123" s="287">
        <f t="shared" ca="1" si="80"/>
        <v>0</v>
      </c>
      <c r="AK123" s="287">
        <f t="shared" ca="1" si="80"/>
        <v>1.5606736430725258E-3</v>
      </c>
      <c r="AL123" s="287">
        <f t="shared" ca="1" si="80"/>
        <v>1.5980849796801799E-3</v>
      </c>
      <c r="AM123" s="287">
        <f t="shared" ca="1" si="80"/>
        <v>1.7219144311741044E-3</v>
      </c>
      <c r="AN123" s="287">
        <f t="shared" ca="1" si="80"/>
        <v>8.7931463791173262E-4</v>
      </c>
      <c r="AO123" s="287">
        <f t="shared" ca="1" si="80"/>
        <v>0.24835015113337747</v>
      </c>
      <c r="AP123" s="287">
        <f t="shared" ca="1" si="80"/>
        <v>0</v>
      </c>
      <c r="AR123" s="286">
        <f ca="1">IF('6.Network design'!J71="Unknown",0,'6.Network design'!J71)</f>
        <v>138.01010040000003</v>
      </c>
    </row>
    <row r="124" spans="3:44">
      <c r="C124" s="114" t="str">
        <f ca="1">'C. Masterfiles'!C99</f>
        <v>S14</v>
      </c>
      <c r="D124" s="114" t="str">
        <f ca="1">'C. Masterfiles'!D99</f>
        <v>Национален нает капацитет на  едро (Wholesale long distance leased capacity)</v>
      </c>
      <c r="E124" s="287">
        <f t="shared" ref="E124:AP124" ca="1" si="81">IF(SUMPRODUCT(E$14:E$28,$AR$111:$AR$125)=0,0,E27*$AR124/SUMPRODUCT(E$14:E$28,$AR$111:$AR$125))</f>
        <v>7.8033682153626292E-4</v>
      </c>
      <c r="F124" s="287">
        <f t="shared" ca="1" si="81"/>
        <v>7.8033682153626292E-4</v>
      </c>
      <c r="G124" s="287">
        <f t="shared" ca="1" si="81"/>
        <v>7.9904248984008996E-4</v>
      </c>
      <c r="H124" s="287">
        <f t="shared" ca="1" si="81"/>
        <v>7.9904248984008996E-4</v>
      </c>
      <c r="I124" s="287">
        <f t="shared" ca="1" si="81"/>
        <v>7.9904248984008996E-4</v>
      </c>
      <c r="J124" s="287">
        <f t="shared" ca="1" si="81"/>
        <v>7.9904248984008996E-4</v>
      </c>
      <c r="K124" s="287">
        <f t="shared" ca="1" si="81"/>
        <v>8.609572155870522E-4</v>
      </c>
      <c r="L124" s="287">
        <f t="shared" ca="1" si="81"/>
        <v>8.609572155870522E-4</v>
      </c>
      <c r="M124" s="287">
        <f t="shared" ca="1" si="81"/>
        <v>8.609572155870522E-4</v>
      </c>
      <c r="N124" s="287">
        <f t="shared" ca="1" si="81"/>
        <v>8.609572155870522E-4</v>
      </c>
      <c r="O124" s="287">
        <f t="shared" ca="1" si="81"/>
        <v>1.3022198259821714E-3</v>
      </c>
      <c r="P124" s="287">
        <f t="shared" ca="1" si="81"/>
        <v>2.414548064127851E-2</v>
      </c>
      <c r="Q124" s="287">
        <f t="shared" ca="1" si="81"/>
        <v>1.2357784605498506E-2</v>
      </c>
      <c r="R124" s="287">
        <f t="shared" ca="1" si="81"/>
        <v>1.3022198259821714E-3</v>
      </c>
      <c r="S124" s="287">
        <f t="shared" ca="1" si="81"/>
        <v>0</v>
      </c>
      <c r="T124" s="287">
        <f t="shared" ca="1" si="81"/>
        <v>0</v>
      </c>
      <c r="U124" s="287">
        <f t="shared" ca="1" si="81"/>
        <v>0</v>
      </c>
      <c r="V124" s="287">
        <f t="shared" ca="1" si="81"/>
        <v>0</v>
      </c>
      <c r="W124" s="287">
        <f t="shared" ca="1" si="81"/>
        <v>0.12417507556668873</v>
      </c>
      <c r="X124" s="287">
        <f t="shared" ca="1" si="81"/>
        <v>0.12417507556668873</v>
      </c>
      <c r="Y124" s="287">
        <f t="shared" ca="1" si="81"/>
        <v>0.12417507556668873</v>
      </c>
      <c r="Z124" s="287">
        <f t="shared" ca="1" si="81"/>
        <v>0.12417507556668873</v>
      </c>
      <c r="AA124" s="287">
        <f t="shared" ca="1" si="81"/>
        <v>0</v>
      </c>
      <c r="AB124" s="287">
        <f t="shared" ca="1" si="81"/>
        <v>0</v>
      </c>
      <c r="AC124" s="287">
        <f t="shared" ca="1" si="81"/>
        <v>0</v>
      </c>
      <c r="AD124" s="287">
        <f t="shared" ca="1" si="81"/>
        <v>0</v>
      </c>
      <c r="AE124" s="287">
        <f t="shared" ca="1" si="81"/>
        <v>0</v>
      </c>
      <c r="AF124" s="287">
        <f t="shared" ca="1" si="81"/>
        <v>0</v>
      </c>
      <c r="AG124" s="287">
        <f t="shared" ca="1" si="81"/>
        <v>0</v>
      </c>
      <c r="AH124" s="287">
        <f t="shared" ca="1" si="81"/>
        <v>8.4278586915149966E-4</v>
      </c>
      <c r="AI124" s="287">
        <f t="shared" ca="1" si="81"/>
        <v>8.4278586915149966E-4</v>
      </c>
      <c r="AJ124" s="287">
        <f t="shared" ca="1" si="81"/>
        <v>0</v>
      </c>
      <c r="AK124" s="287">
        <f t="shared" ca="1" si="81"/>
        <v>7.8033682153626292E-4</v>
      </c>
      <c r="AL124" s="287">
        <f t="shared" ca="1" si="81"/>
        <v>7.9904248984008996E-4</v>
      </c>
      <c r="AM124" s="287">
        <f t="shared" ca="1" si="81"/>
        <v>8.609572155870522E-4</v>
      </c>
      <c r="AN124" s="287">
        <f t="shared" ca="1" si="81"/>
        <v>4.3965731895586631E-4</v>
      </c>
      <c r="AO124" s="287">
        <f t="shared" ca="1" si="81"/>
        <v>0.12417507556668873</v>
      </c>
      <c r="AP124" s="287">
        <f t="shared" ca="1" si="81"/>
        <v>0</v>
      </c>
      <c r="AR124" s="286">
        <f ca="1">IF('6.Network design'!J72="Unknown",0,'6.Network design'!J72)</f>
        <v>69.005050200000014</v>
      </c>
    </row>
    <row r="125" spans="3:44">
      <c r="C125" s="114" t="str">
        <f ca="1">'C. Masterfiles'!C100</f>
        <v>S15</v>
      </c>
      <c r="D125" s="114" t="str">
        <f ca="1">'C. Masterfiles'!D100</f>
        <v>Международен нает капацитет на  едро (Wholesale International leased capacity)</v>
      </c>
      <c r="E125" s="287">
        <f t="shared" ref="E125:AP125" ca="1" si="82">IF(SUMPRODUCT(E$14:E$28,$AR$111:$AR$125)=0,0,E28*$AR125/SUMPRODUCT(E$14:E$28,$AR$111:$AR$125))</f>
        <v>3.1213472861450515E-4</v>
      </c>
      <c r="F125" s="287">
        <f t="shared" ca="1" si="82"/>
        <v>3.1213472861450515E-4</v>
      </c>
      <c r="G125" s="287">
        <f t="shared" ca="1" si="82"/>
        <v>3.1961699593603595E-4</v>
      </c>
      <c r="H125" s="287">
        <f t="shared" ca="1" si="82"/>
        <v>3.1961699593603595E-4</v>
      </c>
      <c r="I125" s="287">
        <f t="shared" ca="1" si="82"/>
        <v>3.1961699593603595E-4</v>
      </c>
      <c r="J125" s="287">
        <f t="shared" ca="1" si="82"/>
        <v>3.1961699593603595E-4</v>
      </c>
      <c r="K125" s="287">
        <f t="shared" ca="1" si="82"/>
        <v>3.4438288623482084E-4</v>
      </c>
      <c r="L125" s="287">
        <f t="shared" ca="1" si="82"/>
        <v>3.4438288623482084E-4</v>
      </c>
      <c r="M125" s="287">
        <f t="shared" ca="1" si="82"/>
        <v>3.4438288623482084E-4</v>
      </c>
      <c r="N125" s="287">
        <f t="shared" ca="1" si="82"/>
        <v>3.4438288623482084E-4</v>
      </c>
      <c r="O125" s="287">
        <f t="shared" ca="1" si="82"/>
        <v>3.4725862026191239E-4</v>
      </c>
      <c r="P125" s="287">
        <f t="shared" ca="1" si="82"/>
        <v>4.8290961282557018E-3</v>
      </c>
      <c r="Q125" s="287">
        <f t="shared" ca="1" si="82"/>
        <v>4.9431138421994021E-3</v>
      </c>
      <c r="R125" s="287">
        <f t="shared" ca="1" si="82"/>
        <v>3.4725862026191239E-4</v>
      </c>
      <c r="S125" s="287">
        <f t="shared" ca="1" si="82"/>
        <v>0</v>
      </c>
      <c r="T125" s="287">
        <f t="shared" ca="1" si="82"/>
        <v>0</v>
      </c>
      <c r="U125" s="287">
        <f t="shared" ca="1" si="82"/>
        <v>0</v>
      </c>
      <c r="V125" s="287">
        <f t="shared" ca="1" si="82"/>
        <v>0</v>
      </c>
      <c r="W125" s="287">
        <f t="shared" ca="1" si="82"/>
        <v>0</v>
      </c>
      <c r="X125" s="287">
        <f t="shared" ca="1" si="82"/>
        <v>0</v>
      </c>
      <c r="Y125" s="287">
        <f t="shared" ca="1" si="82"/>
        <v>0</v>
      </c>
      <c r="Z125" s="287">
        <f t="shared" ca="1" si="82"/>
        <v>0</v>
      </c>
      <c r="AA125" s="287">
        <f t="shared" ca="1" si="82"/>
        <v>0.19803263495358614</v>
      </c>
      <c r="AB125" s="287">
        <f t="shared" ca="1" si="82"/>
        <v>0.19803263495358614</v>
      </c>
      <c r="AC125" s="287">
        <f t="shared" ca="1" si="82"/>
        <v>0.19803263495358614</v>
      </c>
      <c r="AD125" s="287">
        <f t="shared" ca="1" si="82"/>
        <v>0.19803263495358614</v>
      </c>
      <c r="AE125" s="287">
        <f t="shared" ca="1" si="82"/>
        <v>0</v>
      </c>
      <c r="AF125" s="287">
        <f t="shared" ca="1" si="82"/>
        <v>0</v>
      </c>
      <c r="AG125" s="287">
        <f t="shared" ca="1" si="82"/>
        <v>0</v>
      </c>
      <c r="AH125" s="287">
        <f t="shared" ca="1" si="82"/>
        <v>3.3711434766059981E-4</v>
      </c>
      <c r="AI125" s="287">
        <f t="shared" ca="1" si="82"/>
        <v>3.3711434766059981E-4</v>
      </c>
      <c r="AJ125" s="287">
        <f t="shared" ca="1" si="82"/>
        <v>0</v>
      </c>
      <c r="AK125" s="287">
        <f t="shared" ca="1" si="82"/>
        <v>3.1213472861450515E-4</v>
      </c>
      <c r="AL125" s="287">
        <f t="shared" ca="1" si="82"/>
        <v>3.1961699593603595E-4</v>
      </c>
      <c r="AM125" s="287">
        <f t="shared" ca="1" si="82"/>
        <v>3.4438288623482084E-4</v>
      </c>
      <c r="AN125" s="287">
        <f t="shared" ca="1" si="82"/>
        <v>3.5172585516469302E-4</v>
      </c>
      <c r="AO125" s="287">
        <f t="shared" ca="1" si="82"/>
        <v>0</v>
      </c>
      <c r="AP125" s="287">
        <f t="shared" ca="1" si="82"/>
        <v>3.7032173918742748E-4</v>
      </c>
      <c r="AR125" s="286">
        <f ca="1">IF('6.Network design'!J73="Unknown",0,'6.Network design'!J73)</f>
        <v>27.602020080000003</v>
      </c>
    </row>
    <row r="126" spans="3:44">
      <c r="C126" s="173"/>
      <c r="D126" s="301" t="s">
        <v>22</v>
      </c>
      <c r="E126" s="302">
        <f t="shared" ref="E126:AG126" ca="1" si="83">SUM(E111:E125)</f>
        <v>1.0000000000000002</v>
      </c>
      <c r="F126" s="302">
        <f t="shared" ca="1" si="83"/>
        <v>1.0000000000000002</v>
      </c>
      <c r="G126" s="302">
        <f t="shared" ca="1" si="83"/>
        <v>1</v>
      </c>
      <c r="H126" s="302">
        <f t="shared" ca="1" si="83"/>
        <v>1</v>
      </c>
      <c r="I126" s="302">
        <f t="shared" ca="1" si="83"/>
        <v>1</v>
      </c>
      <c r="J126" s="302">
        <f t="shared" ca="1" si="83"/>
        <v>1</v>
      </c>
      <c r="K126" s="302">
        <f t="shared" ca="1" si="83"/>
        <v>1</v>
      </c>
      <c r="L126" s="302">
        <f t="shared" ca="1" si="83"/>
        <v>1</v>
      </c>
      <c r="M126" s="302">
        <f t="shared" ca="1" si="83"/>
        <v>1</v>
      </c>
      <c r="N126" s="302">
        <f t="shared" ca="1" si="83"/>
        <v>1</v>
      </c>
      <c r="O126" s="302">
        <f t="shared" ca="1" si="83"/>
        <v>0.99999999999999989</v>
      </c>
      <c r="P126" s="302">
        <f t="shared" ca="1" si="83"/>
        <v>1.0000000000000002</v>
      </c>
      <c r="Q126" s="302">
        <f t="shared" ca="1" si="83"/>
        <v>0.99999999999999989</v>
      </c>
      <c r="R126" s="302">
        <f t="shared" ca="1" si="83"/>
        <v>0.99999999999999989</v>
      </c>
      <c r="S126" s="302">
        <f t="shared" ca="1" si="83"/>
        <v>1</v>
      </c>
      <c r="T126" s="302">
        <f t="shared" ca="1" si="83"/>
        <v>1</v>
      </c>
      <c r="U126" s="302">
        <f t="shared" ca="1" si="83"/>
        <v>1</v>
      </c>
      <c r="V126" s="302">
        <f t="shared" ca="1" si="83"/>
        <v>1</v>
      </c>
      <c r="W126" s="302">
        <f t="shared" ca="1" si="83"/>
        <v>0.99999999999999978</v>
      </c>
      <c r="X126" s="302">
        <f t="shared" ca="1" si="83"/>
        <v>0.99999999999999978</v>
      </c>
      <c r="Y126" s="302">
        <f t="shared" ca="1" si="83"/>
        <v>0.99999999999999978</v>
      </c>
      <c r="Z126" s="302">
        <f t="shared" ca="1" si="83"/>
        <v>0.99999999999999978</v>
      </c>
      <c r="AA126" s="302">
        <f t="shared" ca="1" si="83"/>
        <v>1.0000000000000002</v>
      </c>
      <c r="AB126" s="302">
        <f t="shared" ca="1" si="83"/>
        <v>1.0000000000000002</v>
      </c>
      <c r="AC126" s="302">
        <f t="shared" ca="1" si="83"/>
        <v>1.0000000000000002</v>
      </c>
      <c r="AD126" s="302">
        <f t="shared" ca="1" si="83"/>
        <v>1.0000000000000002</v>
      </c>
      <c r="AE126" s="302">
        <f t="shared" ca="1" si="83"/>
        <v>1.0000000000000002</v>
      </c>
      <c r="AF126" s="302">
        <f t="shared" ca="1" si="83"/>
        <v>1.0000000000000002</v>
      </c>
      <c r="AG126" s="302">
        <f t="shared" ca="1" si="83"/>
        <v>1.0000000000000002</v>
      </c>
      <c r="AH126" s="302">
        <f t="shared" ref="AH126:AP126" ca="1" si="84">SUM(AH111:AH125)</f>
        <v>1.0000000000000002</v>
      </c>
      <c r="AI126" s="302">
        <f t="shared" ca="1" si="84"/>
        <v>1.0000000000000002</v>
      </c>
      <c r="AJ126" s="302">
        <f t="shared" ca="1" si="84"/>
        <v>1</v>
      </c>
      <c r="AK126" s="302">
        <f t="shared" ca="1" si="84"/>
        <v>1.0000000000000002</v>
      </c>
      <c r="AL126" s="302">
        <f t="shared" ca="1" si="84"/>
        <v>1</v>
      </c>
      <c r="AM126" s="302">
        <f t="shared" ca="1" si="84"/>
        <v>1</v>
      </c>
      <c r="AN126" s="302">
        <f t="shared" ca="1" si="84"/>
        <v>1</v>
      </c>
      <c r="AO126" s="302">
        <f t="shared" ca="1" si="84"/>
        <v>0.99999999999999978</v>
      </c>
      <c r="AP126" s="302">
        <f t="shared" ca="1" si="84"/>
        <v>1</v>
      </c>
    </row>
    <row r="128" spans="3:44">
      <c r="C128" s="182">
        <f ca="1">'C. Masterfiles'!$D$111</f>
        <v>2020</v>
      </c>
      <c r="AR128" s="182">
        <f ca="1">'C. Masterfiles'!$D$111</f>
        <v>2020</v>
      </c>
    </row>
    <row r="129" spans="3:44" ht="38.25">
      <c r="C129" s="84" t="s">
        <v>21</v>
      </c>
      <c r="D129" s="84" t="s">
        <v>45</v>
      </c>
      <c r="E129" s="189" t="str">
        <f ca="1">'C. Masterfiles'!$E$13</f>
        <v>MSAN-CMN</v>
      </c>
      <c r="F129" s="189" t="str">
        <f ca="1">'C. Masterfiles'!$E$14</f>
        <v>MSAN-1GE</v>
      </c>
      <c r="G129" s="189" t="str">
        <f ca="1">'C. Masterfiles'!$E$15</f>
        <v>AGGR-CMN</v>
      </c>
      <c r="H129" s="189" t="str">
        <f ca="1">'C. Masterfiles'!$E$16</f>
        <v>AGGR-1GE-MSAN</v>
      </c>
      <c r="I129" s="189" t="str">
        <f ca="1">'C. Masterfiles'!$E$17</f>
        <v>AGGR-2,5GE-AGGR</v>
      </c>
      <c r="J129" s="189" t="str">
        <f ca="1">'C. Masterfiles'!$E$18</f>
        <v>AGGR-PROC</v>
      </c>
      <c r="K129" s="189" t="str">
        <f ca="1">'C. Masterfiles'!$E$19</f>
        <v>EDGE-CMN</v>
      </c>
      <c r="L129" s="189" t="str">
        <f ca="1">'C. Masterfiles'!$E$20</f>
        <v>EDGE-2,5GE-AGGR</v>
      </c>
      <c r="M129" s="189" t="str">
        <f ca="1">'C. Masterfiles'!$E$21</f>
        <v>EDGE-2,5GE-EDGE</v>
      </c>
      <c r="N129" s="189" t="str">
        <f ca="1">'C. Masterfiles'!$E$22</f>
        <v>EDGE-PROC</v>
      </c>
      <c r="O129" s="189" t="str">
        <f ca="1">'C. Masterfiles'!$E$23</f>
        <v>CORE-CMN</v>
      </c>
      <c r="P129" s="189" t="str">
        <f ca="1">'C. Masterfiles'!$E$24</f>
        <v>CORE-2,5GE-EDGE</v>
      </c>
      <c r="Q129" s="189" t="str">
        <f ca="1">'C. Masterfiles'!$E$25</f>
        <v>CORE-2,5GE-CORE</v>
      </c>
      <c r="R129" s="189" t="str">
        <f ca="1">'C. Masterfiles'!$E$26</f>
        <v>CORE-PROC</v>
      </c>
      <c r="S129" s="189" t="str">
        <f ca="1">'C. Masterfiles'!$E$27</f>
        <v>SX-CMN</v>
      </c>
      <c r="T129" s="189" t="str">
        <f ca="1">'C. Masterfiles'!$E$28</f>
        <v>SX-SBC</v>
      </c>
      <c r="U129" s="189" t="str">
        <f ca="1">'C. Masterfiles'!$E$29</f>
        <v>SX-VOICE</v>
      </c>
      <c r="V129" s="189" t="str">
        <f ca="1">'C. Masterfiles'!$E$30</f>
        <v>SX-RTU</v>
      </c>
      <c r="W129" s="189" t="str">
        <f ca="1">'C. Masterfiles'!$E$31</f>
        <v>ICGW-CMN</v>
      </c>
      <c r="X129" s="189" t="str">
        <f ca="1">'C. Masterfiles'!$E$32</f>
        <v>ICGW-CONTROL</v>
      </c>
      <c r="Y129" s="189" t="str">
        <f ca="1">'C. Masterfiles'!$E$33</f>
        <v>ICGW-1GE-CORE</v>
      </c>
      <c r="Z129" s="189" t="str">
        <f ca="1">'C. Masterfiles'!$E$34</f>
        <v>ICGW-TDM-OLO</v>
      </c>
      <c r="AA129" s="189" t="str">
        <f ca="1">'C. Masterfiles'!$E$35</f>
        <v>INTGW-CMN</v>
      </c>
      <c r="AB129" s="189" t="str">
        <f ca="1">'C. Masterfiles'!$E$36</f>
        <v>INTGW-CONTROL</v>
      </c>
      <c r="AC129" s="189" t="str">
        <f ca="1">'C. Masterfiles'!$E$37</f>
        <v>INTGW-1GE-CORE</v>
      </c>
      <c r="AD129" s="189" t="str">
        <f ca="1">'C. Masterfiles'!$E$38</f>
        <v>INTGW-TDM-INT</v>
      </c>
      <c r="AE129" s="189" t="str">
        <f ca="1">'C. Masterfiles'!$E$39</f>
        <v>SGW-CMN</v>
      </c>
      <c r="AF129" s="189" t="str">
        <f ca="1">'C. Masterfiles'!$E$40</f>
        <v>SGW-CONTROL</v>
      </c>
      <c r="AG129" s="189" t="str">
        <f ca="1">'C. Masterfiles'!$E$41</f>
        <v>SGW-SIGTRAN</v>
      </c>
      <c r="AH129" s="189" t="str">
        <f ca="1">'C. Masterfiles'!$E$42</f>
        <v>NMS</v>
      </c>
      <c r="AI129" s="189" t="str">
        <f ca="1">'C. Masterfiles'!$E$43</f>
        <v>OSS</v>
      </c>
      <c r="AJ129" s="189" t="str">
        <f ca="1">'C. Masterfiles'!$E$44</f>
        <v>IBIL</v>
      </c>
      <c r="AK129" s="189" t="str">
        <f ca="1">'C. Masterfiles'!$D$51</f>
        <v>MSAN ring</v>
      </c>
      <c r="AL129" s="189" t="str">
        <f ca="1">'C. Masterfiles'!$D$52</f>
        <v>AGGR ring</v>
      </c>
      <c r="AM129" s="189" t="str">
        <f ca="1">'C. Masterfiles'!$D$53</f>
        <v>EDGE ring</v>
      </c>
      <c r="AN129" s="189" t="str">
        <f ca="1">'C. Masterfiles'!$D$54</f>
        <v>CORE ring</v>
      </c>
      <c r="AO129" s="189" t="str">
        <f ca="1">'C. Masterfiles'!$D$55</f>
        <v>CORE-ICGW</v>
      </c>
      <c r="AP129" s="189" t="str">
        <f ca="1">'C. Masterfiles'!$D$56</f>
        <v>CORE-INTGW</v>
      </c>
      <c r="AR129" s="189" t="s">
        <v>138</v>
      </c>
    </row>
    <row r="130" spans="3:44">
      <c r="C130" s="114" t="str">
        <f ca="1">C111</f>
        <v>S01</v>
      </c>
      <c r="D130" s="114" t="str">
        <f ca="1">D111</f>
        <v>Повиквания в мрежата (On Net calls)</v>
      </c>
      <c r="E130" s="287">
        <f t="shared" ref="E130:AP130" ca="1" si="85">IF(SUMPRODUCT(E$14:E$28,$AR$130:$AR$144)=0,0,E14*$AR130/SUMPRODUCT(E$14:E$28,$AR$130:$AR$144))</f>
        <v>8.5861970963710694E-3</v>
      </c>
      <c r="F130" s="287">
        <f t="shared" ca="1" si="85"/>
        <v>8.5861970963710694E-3</v>
      </c>
      <c r="G130" s="287">
        <f t="shared" ca="1" si="85"/>
        <v>8.7920191855553297E-3</v>
      </c>
      <c r="H130" s="287">
        <f t="shared" ca="1" si="85"/>
        <v>8.7920191855553297E-3</v>
      </c>
      <c r="I130" s="287">
        <f t="shared" ca="1" si="85"/>
        <v>8.7920191855553297E-3</v>
      </c>
      <c r="J130" s="287">
        <f t="shared" ca="1" si="85"/>
        <v>8.7920191855553297E-3</v>
      </c>
      <c r="K130" s="287">
        <f t="shared" ca="1" si="85"/>
        <v>9.4732788977198602E-3</v>
      </c>
      <c r="L130" s="287">
        <f t="shared" ca="1" si="85"/>
        <v>9.4732788977198602E-3</v>
      </c>
      <c r="M130" s="287">
        <f t="shared" ca="1" si="85"/>
        <v>9.4732788977198602E-3</v>
      </c>
      <c r="N130" s="287">
        <f t="shared" ca="1" si="85"/>
        <v>9.4732788977198602E-3</v>
      </c>
      <c r="O130" s="287">
        <f t="shared" ca="1" si="85"/>
        <v>9.5523845431023831E-3</v>
      </c>
      <c r="P130" s="287">
        <f t="shared" ca="1" si="85"/>
        <v>0.13283869865610021</v>
      </c>
      <c r="Q130" s="287">
        <f t="shared" ca="1" si="85"/>
        <v>0.13597509609813985</v>
      </c>
      <c r="R130" s="287">
        <f t="shared" ca="1" si="85"/>
        <v>9.5523845431023831E-3</v>
      </c>
      <c r="S130" s="287">
        <f t="shared" ca="1" si="85"/>
        <v>0.47305611291618377</v>
      </c>
      <c r="T130" s="287">
        <f t="shared" ca="1" si="85"/>
        <v>0.47305611291618377</v>
      </c>
      <c r="U130" s="287">
        <f t="shared" ca="1" si="85"/>
        <v>0.47305611291618377</v>
      </c>
      <c r="V130" s="287">
        <f t="shared" ca="1" si="85"/>
        <v>0.47305611291618377</v>
      </c>
      <c r="W130" s="287">
        <f t="shared" ca="1" si="85"/>
        <v>0</v>
      </c>
      <c r="X130" s="287">
        <f t="shared" ca="1" si="85"/>
        <v>0</v>
      </c>
      <c r="Y130" s="287">
        <f t="shared" ca="1" si="85"/>
        <v>0</v>
      </c>
      <c r="Z130" s="287">
        <f t="shared" ca="1" si="85"/>
        <v>0</v>
      </c>
      <c r="AA130" s="287">
        <f t="shared" ca="1" si="85"/>
        <v>0</v>
      </c>
      <c r="AB130" s="287">
        <f t="shared" ca="1" si="85"/>
        <v>0</v>
      </c>
      <c r="AC130" s="287">
        <f t="shared" ca="1" si="85"/>
        <v>0</v>
      </c>
      <c r="AD130" s="287">
        <f t="shared" ca="1" si="85"/>
        <v>0</v>
      </c>
      <c r="AE130" s="287">
        <f t="shared" ca="1" si="85"/>
        <v>0</v>
      </c>
      <c r="AF130" s="287">
        <f t="shared" ca="1" si="85"/>
        <v>0</v>
      </c>
      <c r="AG130" s="287">
        <f t="shared" ca="1" si="85"/>
        <v>0</v>
      </c>
      <c r="AH130" s="287">
        <f t="shared" ca="1" si="85"/>
        <v>4.6366680277401817E-3</v>
      </c>
      <c r="AI130" s="287">
        <f t="shared" ca="1" si="85"/>
        <v>4.6366680277401817E-3</v>
      </c>
      <c r="AJ130" s="287">
        <f t="shared" ca="1" si="85"/>
        <v>0.47305611291618377</v>
      </c>
      <c r="AK130" s="287">
        <f t="shared" ca="1" si="85"/>
        <v>8.5861970963710694E-3</v>
      </c>
      <c r="AL130" s="287">
        <f t="shared" ca="1" si="85"/>
        <v>8.7920191855553297E-3</v>
      </c>
      <c r="AM130" s="287">
        <f t="shared" ca="1" si="85"/>
        <v>9.4732788977198602E-3</v>
      </c>
      <c r="AN130" s="287">
        <f t="shared" ca="1" si="85"/>
        <v>4.8376345844929761E-3</v>
      </c>
      <c r="AO130" s="287">
        <f t="shared" ca="1" si="85"/>
        <v>0</v>
      </c>
      <c r="AP130" s="287">
        <f t="shared" ca="1" si="85"/>
        <v>0</v>
      </c>
      <c r="AR130" s="286">
        <f ca="1">IF('6.Network design'!K59="Unknown",0,'6.Network design'!K59)</f>
        <v>387.23072153999283</v>
      </c>
    </row>
    <row r="131" spans="3:44">
      <c r="C131" s="114" t="str">
        <f t="shared" ref="C131:D131" ca="1" si="86">C112</f>
        <v>S02</v>
      </c>
      <c r="D131" s="114" t="str">
        <f t="shared" ca="1" si="86"/>
        <v>Изходящи повиквания към ОП (Originating calls to OLO)</v>
      </c>
      <c r="E131" s="287">
        <f t="shared" ref="E131:AP131" ca="1" si="87">IF(SUMPRODUCT(E$14:E$28,$AR$130:$AR$144)=0,0,E15*$AR131/SUMPRODUCT(E$14:E$28,$AR$130:$AR$144))</f>
        <v>1.781527447852012E-3</v>
      </c>
      <c r="F131" s="287">
        <f t="shared" ca="1" si="87"/>
        <v>1.781527447852012E-3</v>
      </c>
      <c r="G131" s="287">
        <f t="shared" ca="1" si="87"/>
        <v>1.8242329316815156E-3</v>
      </c>
      <c r="H131" s="287">
        <f t="shared" ca="1" si="87"/>
        <v>1.8242329316815156E-3</v>
      </c>
      <c r="I131" s="287">
        <f t="shared" ca="1" si="87"/>
        <v>1.8242329316815156E-3</v>
      </c>
      <c r="J131" s="287">
        <f t="shared" ca="1" si="87"/>
        <v>1.8242329316815156E-3</v>
      </c>
      <c r="K131" s="287">
        <f t="shared" ca="1" si="87"/>
        <v>1.9655857171713607E-3</v>
      </c>
      <c r="L131" s="287">
        <f t="shared" ca="1" si="87"/>
        <v>1.9655857171713607E-3</v>
      </c>
      <c r="M131" s="287">
        <f t="shared" ca="1" si="87"/>
        <v>1.9655857171713607E-3</v>
      </c>
      <c r="N131" s="287">
        <f t="shared" ca="1" si="87"/>
        <v>1.9655857171713607E-3</v>
      </c>
      <c r="O131" s="287">
        <f t="shared" ca="1" si="87"/>
        <v>2.972998709143318E-3</v>
      </c>
      <c r="P131" s="287">
        <f t="shared" ca="1" si="87"/>
        <v>2.7562352125926223E-2</v>
      </c>
      <c r="Q131" s="287">
        <f t="shared" ca="1" si="87"/>
        <v>2.8213114980266945E-2</v>
      </c>
      <c r="R131" s="287">
        <f t="shared" ca="1" si="87"/>
        <v>2.972998709143318E-3</v>
      </c>
      <c r="S131" s="287">
        <f t="shared" ca="1" si="87"/>
        <v>0.19630633680434686</v>
      </c>
      <c r="T131" s="287">
        <f t="shared" ca="1" si="87"/>
        <v>0.19630633680434686</v>
      </c>
      <c r="U131" s="287">
        <f t="shared" ca="1" si="87"/>
        <v>0.19630633680434686</v>
      </c>
      <c r="V131" s="287">
        <f t="shared" ca="1" si="87"/>
        <v>0.19630633680434686</v>
      </c>
      <c r="W131" s="287">
        <f t="shared" ca="1" si="87"/>
        <v>0.28349463892480609</v>
      </c>
      <c r="X131" s="287">
        <f t="shared" ca="1" si="87"/>
        <v>0.28349463892480609</v>
      </c>
      <c r="Y131" s="287">
        <f t="shared" ca="1" si="87"/>
        <v>0.28349463892480609</v>
      </c>
      <c r="Z131" s="287">
        <f t="shared" ca="1" si="87"/>
        <v>0.28349463892480609</v>
      </c>
      <c r="AA131" s="287">
        <f t="shared" ca="1" si="87"/>
        <v>0</v>
      </c>
      <c r="AB131" s="287">
        <f t="shared" ca="1" si="87"/>
        <v>0</v>
      </c>
      <c r="AC131" s="287">
        <f t="shared" ca="1" si="87"/>
        <v>0</v>
      </c>
      <c r="AD131" s="287">
        <f t="shared" ca="1" si="87"/>
        <v>0</v>
      </c>
      <c r="AE131" s="287">
        <f t="shared" ca="1" si="87"/>
        <v>0.37253745914149333</v>
      </c>
      <c r="AF131" s="287">
        <f t="shared" ca="1" si="87"/>
        <v>0.37253745914149333</v>
      </c>
      <c r="AG131" s="287">
        <f t="shared" ca="1" si="87"/>
        <v>0.37253745914149333</v>
      </c>
      <c r="AH131" s="287">
        <f t="shared" ca="1" si="87"/>
        <v>1.9241001028239154E-3</v>
      </c>
      <c r="AI131" s="287">
        <f t="shared" ca="1" si="87"/>
        <v>1.9241001028239154E-3</v>
      </c>
      <c r="AJ131" s="287">
        <f t="shared" ca="1" si="87"/>
        <v>0.19630633680434686</v>
      </c>
      <c r="AK131" s="287">
        <f t="shared" ca="1" si="87"/>
        <v>1.781527447852012E-3</v>
      </c>
      <c r="AL131" s="287">
        <f t="shared" ca="1" si="87"/>
        <v>1.8242329316815156E-3</v>
      </c>
      <c r="AM131" s="287">
        <f t="shared" ca="1" si="87"/>
        <v>1.9655857171713607E-3</v>
      </c>
      <c r="AN131" s="287">
        <f t="shared" ca="1" si="87"/>
        <v>1.0037480735906857E-3</v>
      </c>
      <c r="AO131" s="287">
        <f t="shared" ca="1" si="87"/>
        <v>0.28349463892480609</v>
      </c>
      <c r="AP131" s="287">
        <f t="shared" ca="1" si="87"/>
        <v>0</v>
      </c>
      <c r="AR131" s="286">
        <f ca="1">IF('6.Network design'!K60="Unknown",0,'6.Network design'!K60)</f>
        <v>160.69096745207602</v>
      </c>
    </row>
    <row r="132" spans="3:44">
      <c r="C132" s="114" t="str">
        <f t="shared" ref="C132:D132" ca="1" si="88">C113</f>
        <v>S03</v>
      </c>
      <c r="D132" s="114" t="str">
        <f t="shared" ca="1" si="88"/>
        <v>Входящи повиквания от ОП (Terminating calls from OLO)</v>
      </c>
      <c r="E132" s="287">
        <f t="shared" ref="E132:AP132" ca="1" si="89">IF(SUMPRODUCT(E$14:E$28,$AR$130:$AR$144)=0,0,E16*$AR132/SUMPRODUCT(E$14:E$28,$AR$130:$AR$144))</f>
        <v>1.7363628201146151E-3</v>
      </c>
      <c r="F132" s="287">
        <f t="shared" ca="1" si="89"/>
        <v>1.7363628201146151E-3</v>
      </c>
      <c r="G132" s="287">
        <f t="shared" ca="1" si="89"/>
        <v>1.7779856502461193E-3</v>
      </c>
      <c r="H132" s="287">
        <f t="shared" ca="1" si="89"/>
        <v>1.7779856502461193E-3</v>
      </c>
      <c r="I132" s="287">
        <f t="shared" ca="1" si="89"/>
        <v>1.7779856502461193E-3</v>
      </c>
      <c r="J132" s="287">
        <f t="shared" ca="1" si="89"/>
        <v>1.7779856502461193E-3</v>
      </c>
      <c r="K132" s="287">
        <f t="shared" ca="1" si="89"/>
        <v>1.9157549119771862E-3</v>
      </c>
      <c r="L132" s="287">
        <f t="shared" ca="1" si="89"/>
        <v>1.9157549119771862E-3</v>
      </c>
      <c r="M132" s="287">
        <f t="shared" ca="1" si="89"/>
        <v>1.9157549119771862E-3</v>
      </c>
      <c r="N132" s="287">
        <f t="shared" ca="1" si="89"/>
        <v>1.9157549119771862E-3</v>
      </c>
      <c r="O132" s="287">
        <f t="shared" ca="1" si="89"/>
        <v>2.8976283407978216E-3</v>
      </c>
      <c r="P132" s="287">
        <f t="shared" ca="1" si="89"/>
        <v>2.686360152579631E-2</v>
      </c>
      <c r="Q132" s="287">
        <f t="shared" ca="1" si="89"/>
        <v>2.7497866479923899E-2</v>
      </c>
      <c r="R132" s="287">
        <f t="shared" ca="1" si="89"/>
        <v>2.8976283407978216E-3</v>
      </c>
      <c r="S132" s="287">
        <f t="shared" ca="1" si="89"/>
        <v>0.1913296508515426</v>
      </c>
      <c r="T132" s="287">
        <f t="shared" ca="1" si="89"/>
        <v>0.1913296508515426</v>
      </c>
      <c r="U132" s="287">
        <f t="shared" ca="1" si="89"/>
        <v>0.1913296508515426</v>
      </c>
      <c r="V132" s="287">
        <f t="shared" ca="1" si="89"/>
        <v>0.1913296508515426</v>
      </c>
      <c r="W132" s="287">
        <f t="shared" ca="1" si="89"/>
        <v>0.27630758724731197</v>
      </c>
      <c r="X132" s="287">
        <f t="shared" ca="1" si="89"/>
        <v>0.27630758724731197</v>
      </c>
      <c r="Y132" s="287">
        <f t="shared" ca="1" si="89"/>
        <v>0.27630758724731197</v>
      </c>
      <c r="Z132" s="287">
        <f t="shared" ca="1" si="89"/>
        <v>0.27630758724731197</v>
      </c>
      <c r="AA132" s="287">
        <f t="shared" ca="1" si="89"/>
        <v>0</v>
      </c>
      <c r="AB132" s="287">
        <f t="shared" ca="1" si="89"/>
        <v>0</v>
      </c>
      <c r="AC132" s="287">
        <f t="shared" ca="1" si="89"/>
        <v>0</v>
      </c>
      <c r="AD132" s="287">
        <f t="shared" ca="1" si="89"/>
        <v>0</v>
      </c>
      <c r="AE132" s="287">
        <f t="shared" ca="1" si="89"/>
        <v>0.36309302667953619</v>
      </c>
      <c r="AF132" s="287">
        <f t="shared" ca="1" si="89"/>
        <v>0.36309302667953619</v>
      </c>
      <c r="AG132" s="287">
        <f t="shared" ca="1" si="89"/>
        <v>0.36309302667953619</v>
      </c>
      <c r="AH132" s="287">
        <f t="shared" ca="1" si="89"/>
        <v>1.8753210256458983E-3</v>
      </c>
      <c r="AI132" s="287">
        <f t="shared" ca="1" si="89"/>
        <v>1.8753210256458983E-3</v>
      </c>
      <c r="AJ132" s="287">
        <f t="shared" ca="1" si="89"/>
        <v>0.1913296508515426</v>
      </c>
      <c r="AK132" s="287">
        <f t="shared" ca="1" si="89"/>
        <v>1.7363628201146151E-3</v>
      </c>
      <c r="AL132" s="287">
        <f t="shared" ca="1" si="89"/>
        <v>1.7779856502461193E-3</v>
      </c>
      <c r="AM132" s="287">
        <f t="shared" ca="1" si="89"/>
        <v>1.9157549119771862E-3</v>
      </c>
      <c r="AN132" s="287">
        <f t="shared" ca="1" si="89"/>
        <v>9.7830142210040888E-4</v>
      </c>
      <c r="AO132" s="287">
        <f t="shared" ca="1" si="89"/>
        <v>0.27630758724731197</v>
      </c>
      <c r="AP132" s="287">
        <f t="shared" ca="1" si="89"/>
        <v>0</v>
      </c>
      <c r="AR132" s="286">
        <f ca="1">IF('6.Network design'!K61="Unknown",0,'6.Network design'!K61)</f>
        <v>156.61718922627009</v>
      </c>
    </row>
    <row r="133" spans="3:44">
      <c r="C133" s="114" t="str">
        <f t="shared" ref="C133:D133" ca="1" si="90">C114</f>
        <v>S04</v>
      </c>
      <c r="D133" s="114" t="str">
        <f t="shared" ca="1" si="90"/>
        <v>Изходящи международни повиквания (Outgoing Calls to International)</v>
      </c>
      <c r="E133" s="287">
        <f t="shared" ref="E133:AP133" ca="1" si="91">IF(SUMPRODUCT(E$14:E$28,$AR$130:$AR$144)=0,0,E17*$AR133/SUMPRODUCT(E$14:E$28,$AR$130:$AR$144))</f>
        <v>4.2302012513490263E-4</v>
      </c>
      <c r="F133" s="287">
        <f t="shared" ca="1" si="91"/>
        <v>4.2302012513490263E-4</v>
      </c>
      <c r="G133" s="287">
        <f t="shared" ca="1" si="91"/>
        <v>4.3316045675611034E-4</v>
      </c>
      <c r="H133" s="287">
        <f t="shared" ca="1" si="91"/>
        <v>4.3316045675611034E-4</v>
      </c>
      <c r="I133" s="287">
        <f t="shared" ca="1" si="91"/>
        <v>4.3316045675611034E-4</v>
      </c>
      <c r="J133" s="287">
        <f t="shared" ca="1" si="91"/>
        <v>4.3316045675611034E-4</v>
      </c>
      <c r="K133" s="287">
        <f t="shared" ca="1" si="91"/>
        <v>4.6672439262371442E-4</v>
      </c>
      <c r="L133" s="287">
        <f t="shared" ca="1" si="91"/>
        <v>4.6672439262371442E-4</v>
      </c>
      <c r="M133" s="287">
        <f t="shared" ca="1" si="91"/>
        <v>4.6672439262371442E-4</v>
      </c>
      <c r="N133" s="287">
        <f t="shared" ca="1" si="91"/>
        <v>4.6672439262371442E-4</v>
      </c>
      <c r="O133" s="287">
        <f t="shared" ca="1" si="91"/>
        <v>7.0593259030841493E-4</v>
      </c>
      <c r="P133" s="287">
        <f t="shared" ca="1" si="91"/>
        <v>6.544625321029624E-3</v>
      </c>
      <c r="Q133" s="287">
        <f t="shared" ca="1" si="91"/>
        <v>6.6991476576954275E-3</v>
      </c>
      <c r="R133" s="287">
        <f t="shared" ca="1" si="91"/>
        <v>7.0593259030841493E-4</v>
      </c>
      <c r="S133" s="287">
        <f t="shared" ca="1" si="91"/>
        <v>4.6612546587408654E-2</v>
      </c>
      <c r="T133" s="287">
        <f t="shared" ca="1" si="91"/>
        <v>4.6612546587408654E-2</v>
      </c>
      <c r="U133" s="287">
        <f t="shared" ca="1" si="91"/>
        <v>4.6612546587408654E-2</v>
      </c>
      <c r="V133" s="287">
        <f t="shared" ca="1" si="91"/>
        <v>4.6612546587408654E-2</v>
      </c>
      <c r="W133" s="287">
        <f t="shared" ca="1" si="91"/>
        <v>0</v>
      </c>
      <c r="X133" s="287">
        <f t="shared" ca="1" si="91"/>
        <v>0</v>
      </c>
      <c r="Y133" s="287">
        <f t="shared" ca="1" si="91"/>
        <v>0</v>
      </c>
      <c r="Z133" s="287">
        <f t="shared" ca="1" si="91"/>
        <v>0</v>
      </c>
      <c r="AA133" s="287">
        <f t="shared" ca="1" si="91"/>
        <v>0.26838343298326439</v>
      </c>
      <c r="AB133" s="287">
        <f t="shared" ca="1" si="91"/>
        <v>0.26838343298326439</v>
      </c>
      <c r="AC133" s="287">
        <f t="shared" ca="1" si="91"/>
        <v>0.26838343298326439</v>
      </c>
      <c r="AD133" s="287">
        <f t="shared" ca="1" si="91"/>
        <v>0.26838343298326439</v>
      </c>
      <c r="AE133" s="287">
        <f t="shared" ca="1" si="91"/>
        <v>8.8458273698494239E-2</v>
      </c>
      <c r="AF133" s="287">
        <f t="shared" ca="1" si="91"/>
        <v>8.8458273698494239E-2</v>
      </c>
      <c r="AG133" s="287">
        <f t="shared" ca="1" si="91"/>
        <v>8.8458273698494239E-2</v>
      </c>
      <c r="AH133" s="287">
        <f t="shared" ca="1" si="91"/>
        <v>4.568737165683363E-4</v>
      </c>
      <c r="AI133" s="287">
        <f t="shared" ca="1" si="91"/>
        <v>4.568737165683363E-4</v>
      </c>
      <c r="AJ133" s="287">
        <f t="shared" ca="1" si="91"/>
        <v>4.6612546587408654E-2</v>
      </c>
      <c r="AK133" s="287">
        <f t="shared" ca="1" si="91"/>
        <v>4.2302012513490263E-4</v>
      </c>
      <c r="AL133" s="287">
        <f t="shared" ca="1" si="91"/>
        <v>4.3316045675611034E-4</v>
      </c>
      <c r="AM133" s="287">
        <f t="shared" ca="1" si="91"/>
        <v>4.6672439262371442E-4</v>
      </c>
      <c r="AN133" s="287">
        <f t="shared" ca="1" si="91"/>
        <v>2.3833797015375565E-4</v>
      </c>
      <c r="AO133" s="287">
        <f t="shared" ca="1" si="91"/>
        <v>0</v>
      </c>
      <c r="AP133" s="287">
        <f t="shared" ca="1" si="91"/>
        <v>5.0187798437741841E-4</v>
      </c>
      <c r="AR133" s="286">
        <f ca="1">IF('6.Network design'!K62="Unknown",0,'6.Network design'!K62)</f>
        <v>38.155748451467225</v>
      </c>
    </row>
    <row r="134" spans="3:44">
      <c r="C134" s="114" t="str">
        <f t="shared" ref="C134:D134" ca="1" si="92">C115</f>
        <v>S05</v>
      </c>
      <c r="D134" s="114" t="str">
        <f t="shared" ca="1" si="92"/>
        <v>Входящи международни повиквания (Incoming calls from international)</v>
      </c>
      <c r="E134" s="287">
        <f t="shared" ref="E134:AP134" ca="1" si="93">IF(SUMPRODUCT(E$14:E$28,$AR$130:$AR$144)=0,0,E18*$AR134/SUMPRODUCT(E$14:E$28,$AR$130:$AR$144))</f>
        <v>4.1596719060155851E-4</v>
      </c>
      <c r="F134" s="287">
        <f t="shared" ca="1" si="93"/>
        <v>4.1596719060155851E-4</v>
      </c>
      <c r="G134" s="287">
        <f t="shared" ca="1" si="93"/>
        <v>4.2593845439166015E-4</v>
      </c>
      <c r="H134" s="287">
        <f t="shared" ca="1" si="93"/>
        <v>4.2593845439166015E-4</v>
      </c>
      <c r="I134" s="287">
        <f t="shared" ca="1" si="93"/>
        <v>4.2593845439166015E-4</v>
      </c>
      <c r="J134" s="287">
        <f t="shared" ca="1" si="93"/>
        <v>4.2593845439166015E-4</v>
      </c>
      <c r="K134" s="287">
        <f t="shared" ca="1" si="93"/>
        <v>4.5894278510506483E-4</v>
      </c>
      <c r="L134" s="287">
        <f t="shared" ca="1" si="93"/>
        <v>4.5894278510506483E-4</v>
      </c>
      <c r="M134" s="287">
        <f t="shared" ca="1" si="93"/>
        <v>4.5894278510506483E-4</v>
      </c>
      <c r="N134" s="287">
        <f t="shared" ca="1" si="93"/>
        <v>4.5894278510506483E-4</v>
      </c>
      <c r="O134" s="287">
        <f t="shared" ca="1" si="93"/>
        <v>6.9416270975530543E-4</v>
      </c>
      <c r="P134" s="287">
        <f t="shared" ca="1" si="93"/>
        <v>6.4355080209489999E-3</v>
      </c>
      <c r="Q134" s="287">
        <f t="shared" ca="1" si="93"/>
        <v>6.5874540359230271E-3</v>
      </c>
      <c r="R134" s="287">
        <f t="shared" ca="1" si="93"/>
        <v>6.9416270975530543E-4</v>
      </c>
      <c r="S134" s="287">
        <f t="shared" ca="1" si="93"/>
        <v>4.5835384414784824E-2</v>
      </c>
      <c r="T134" s="287">
        <f t="shared" ca="1" si="93"/>
        <v>4.5835384414784824E-2</v>
      </c>
      <c r="U134" s="287">
        <f t="shared" ca="1" si="93"/>
        <v>4.5835384414784824E-2</v>
      </c>
      <c r="V134" s="287">
        <f t="shared" ca="1" si="93"/>
        <v>4.5835384414784824E-2</v>
      </c>
      <c r="W134" s="287">
        <f t="shared" ca="1" si="93"/>
        <v>0</v>
      </c>
      <c r="X134" s="287">
        <f t="shared" ca="1" si="93"/>
        <v>0</v>
      </c>
      <c r="Y134" s="287">
        <f t="shared" ca="1" si="93"/>
        <v>0</v>
      </c>
      <c r="Z134" s="287">
        <f t="shared" ca="1" si="93"/>
        <v>0</v>
      </c>
      <c r="AA134" s="287">
        <f t="shared" ca="1" si="93"/>
        <v>0.26390872676908261</v>
      </c>
      <c r="AB134" s="287">
        <f t="shared" ca="1" si="93"/>
        <v>0.26390872676908261</v>
      </c>
      <c r="AC134" s="287">
        <f t="shared" ca="1" si="93"/>
        <v>0.26390872676908261</v>
      </c>
      <c r="AD134" s="287">
        <f t="shared" ca="1" si="93"/>
        <v>0.26390872676908261</v>
      </c>
      <c r="AE134" s="287">
        <f t="shared" ca="1" si="93"/>
        <v>8.698342563274522E-2</v>
      </c>
      <c r="AF134" s="287">
        <f t="shared" ca="1" si="93"/>
        <v>8.698342563274522E-2</v>
      </c>
      <c r="AG134" s="287">
        <f t="shared" ca="1" si="93"/>
        <v>8.698342563274522E-2</v>
      </c>
      <c r="AH134" s="287">
        <f t="shared" ca="1" si="93"/>
        <v>4.4925634750833123E-4</v>
      </c>
      <c r="AI134" s="287">
        <f t="shared" ca="1" si="93"/>
        <v>4.4925634750833123E-4</v>
      </c>
      <c r="AJ134" s="287">
        <f t="shared" ca="1" si="93"/>
        <v>4.5835384414784824E-2</v>
      </c>
      <c r="AK134" s="287">
        <f t="shared" ca="1" si="93"/>
        <v>4.1596719060155851E-4</v>
      </c>
      <c r="AL134" s="287">
        <f t="shared" ca="1" si="93"/>
        <v>4.2593845439166015E-4</v>
      </c>
      <c r="AM134" s="287">
        <f t="shared" ca="1" si="93"/>
        <v>4.5894278510506483E-4</v>
      </c>
      <c r="AN134" s="287">
        <f t="shared" ca="1" si="93"/>
        <v>2.3436420625831808E-4</v>
      </c>
      <c r="AO134" s="287">
        <f t="shared" ca="1" si="93"/>
        <v>0</v>
      </c>
      <c r="AP134" s="287">
        <f t="shared" ca="1" si="93"/>
        <v>4.9351026767265928E-4</v>
      </c>
      <c r="AR134" s="286">
        <f ca="1">IF('6.Network design'!K63="Unknown",0,'6.Network design'!K63)</f>
        <v>37.519584874585099</v>
      </c>
    </row>
    <row r="135" spans="3:44">
      <c r="C135" s="114" t="str">
        <f t="shared" ref="C135:D135" ca="1" si="94">C116</f>
        <v>S06</v>
      </c>
      <c r="D135" s="114" t="str">
        <f t="shared" ca="1" si="94"/>
        <v>Транзит на повиквания (Transit calls)</v>
      </c>
      <c r="E135" s="287">
        <f t="shared" ref="E135:AP135" ca="1" si="95">IF(SUMPRODUCT(E$14:E$28,$AR$130:$AR$144)=0,0,E19*$AR135/SUMPRODUCT(E$14:E$28,$AR$130:$AR$144))</f>
        <v>0</v>
      </c>
      <c r="F135" s="287">
        <f t="shared" ca="1" si="95"/>
        <v>0</v>
      </c>
      <c r="G135" s="287">
        <f t="shared" ca="1" si="95"/>
        <v>0</v>
      </c>
      <c r="H135" s="287">
        <f t="shared" ca="1" si="95"/>
        <v>0</v>
      </c>
      <c r="I135" s="287">
        <f t="shared" ca="1" si="95"/>
        <v>0</v>
      </c>
      <c r="J135" s="287">
        <f t="shared" ca="1" si="95"/>
        <v>0</v>
      </c>
      <c r="K135" s="287">
        <f t="shared" ca="1" si="95"/>
        <v>0</v>
      </c>
      <c r="L135" s="287">
        <f t="shared" ca="1" si="95"/>
        <v>0</v>
      </c>
      <c r="M135" s="287">
        <f t="shared" ca="1" si="95"/>
        <v>0</v>
      </c>
      <c r="N135" s="287">
        <f t="shared" ca="1" si="95"/>
        <v>0</v>
      </c>
      <c r="O135" s="287">
        <f t="shared" ca="1" si="95"/>
        <v>9.4577380875848261E-4</v>
      </c>
      <c r="P135" s="287">
        <f t="shared" ca="1" si="95"/>
        <v>0</v>
      </c>
      <c r="Q135" s="287">
        <f t="shared" ca="1" si="95"/>
        <v>1.3462783449803591E-2</v>
      </c>
      <c r="R135" s="287">
        <f t="shared" ca="1" si="95"/>
        <v>9.4577380875848261E-4</v>
      </c>
      <c r="S135" s="287">
        <f t="shared" ca="1" si="95"/>
        <v>4.683690021590315E-2</v>
      </c>
      <c r="T135" s="287">
        <f t="shared" ca="1" si="95"/>
        <v>4.683690021590315E-2</v>
      </c>
      <c r="U135" s="287">
        <f t="shared" ca="1" si="95"/>
        <v>4.683690021590315E-2</v>
      </c>
      <c r="V135" s="287">
        <f t="shared" ca="1" si="95"/>
        <v>4.683690021590315E-2</v>
      </c>
      <c r="W135" s="287">
        <f t="shared" ca="1" si="95"/>
        <v>6.7639233308593921E-2</v>
      </c>
      <c r="X135" s="287">
        <f t="shared" ca="1" si="95"/>
        <v>6.7639233308593921E-2</v>
      </c>
      <c r="Y135" s="287">
        <f t="shared" ca="1" si="95"/>
        <v>6.7639233308593921E-2</v>
      </c>
      <c r="Z135" s="287">
        <f t="shared" ca="1" si="95"/>
        <v>6.7639233308593921E-2</v>
      </c>
      <c r="AA135" s="287">
        <f t="shared" ca="1" si="95"/>
        <v>0.26967520529406691</v>
      </c>
      <c r="AB135" s="287">
        <f t="shared" ca="1" si="95"/>
        <v>0.26967520529406691</v>
      </c>
      <c r="AC135" s="287">
        <f t="shared" ca="1" si="95"/>
        <v>0.26967520529406691</v>
      </c>
      <c r="AD135" s="287">
        <f t="shared" ca="1" si="95"/>
        <v>0.26967520529406691</v>
      </c>
      <c r="AE135" s="287">
        <f t="shared" ca="1" si="95"/>
        <v>8.8884037492313148E-2</v>
      </c>
      <c r="AF135" s="287">
        <f t="shared" ca="1" si="95"/>
        <v>8.8884037492313148E-2</v>
      </c>
      <c r="AG135" s="287">
        <f t="shared" ca="1" si="95"/>
        <v>8.8884037492313148E-2</v>
      </c>
      <c r="AH135" s="287">
        <f t="shared" ca="1" si="95"/>
        <v>4.5907272270681576E-4</v>
      </c>
      <c r="AI135" s="287">
        <f t="shared" ca="1" si="95"/>
        <v>4.5907272270681576E-4</v>
      </c>
      <c r="AJ135" s="287">
        <f t="shared" ca="1" si="95"/>
        <v>4.683690021590315E-2</v>
      </c>
      <c r="AK135" s="287">
        <f t="shared" ca="1" si="95"/>
        <v>0</v>
      </c>
      <c r="AL135" s="287">
        <f t="shared" ca="1" si="95"/>
        <v>0</v>
      </c>
      <c r="AM135" s="287">
        <f t="shared" ca="1" si="95"/>
        <v>0</v>
      </c>
      <c r="AN135" s="287">
        <f t="shared" ca="1" si="95"/>
        <v>4.7897025771030481E-4</v>
      </c>
      <c r="AO135" s="287">
        <f t="shared" ca="1" si="95"/>
        <v>6.7639233308593921E-2</v>
      </c>
      <c r="AP135" s="287">
        <f t="shared" ca="1" si="95"/>
        <v>0</v>
      </c>
      <c r="AR135" s="286">
        <f ca="1">IF('6.Network design'!K64="Unknown",0,'6.Network design'!K64)</f>
        <v>38.339398160391781</v>
      </c>
    </row>
    <row r="136" spans="3:44">
      <c r="C136" s="114" t="str">
        <f t="shared" ref="C136:D136" ca="1" si="96">C117</f>
        <v>S07</v>
      </c>
      <c r="D136" s="114" t="str">
        <f t="shared" ca="1" si="96"/>
        <v>Повиквания към специални номера (Calls to special numbers)</v>
      </c>
      <c r="E136" s="287">
        <f t="shared" ref="E136:AP136" ca="1" si="97">IF(SUMPRODUCT(E$14:E$28,$AR$130:$AR$144)=0,0,E20*$AR136/SUMPRODUCT(E$14:E$28,$AR$130:$AR$144))</f>
        <v>2.0934957910226439E-7</v>
      </c>
      <c r="F136" s="287">
        <f t="shared" ca="1" si="97"/>
        <v>2.0934957910226439E-7</v>
      </c>
      <c r="G136" s="287">
        <f t="shared" ca="1" si="97"/>
        <v>2.143679553702498E-7</v>
      </c>
      <c r="H136" s="287">
        <f t="shared" ca="1" si="97"/>
        <v>2.143679553702498E-7</v>
      </c>
      <c r="I136" s="287">
        <f t="shared" ca="1" si="97"/>
        <v>2.143679553702498E-7</v>
      </c>
      <c r="J136" s="287">
        <f t="shared" ca="1" si="97"/>
        <v>2.143679553702498E-7</v>
      </c>
      <c r="K136" s="287">
        <f t="shared" ca="1" si="97"/>
        <v>2.3097850278724919E-7</v>
      </c>
      <c r="L136" s="287">
        <f t="shared" ca="1" si="97"/>
        <v>2.3097850278724919E-7</v>
      </c>
      <c r="M136" s="287">
        <f t="shared" ca="1" si="97"/>
        <v>2.3097850278724919E-7</v>
      </c>
      <c r="N136" s="287">
        <f t="shared" ca="1" si="97"/>
        <v>2.3097850278724919E-7</v>
      </c>
      <c r="O136" s="287">
        <f t="shared" ca="1" si="97"/>
        <v>4.6581453024568109E-7</v>
      </c>
      <c r="P136" s="287">
        <f t="shared" ca="1" si="97"/>
        <v>3.2388874073133973E-6</v>
      </c>
      <c r="Q136" s="287">
        <f t="shared" ca="1" si="97"/>
        <v>3.3153593863535629E-6</v>
      </c>
      <c r="R136" s="287">
        <f t="shared" ca="1" si="97"/>
        <v>4.6581453024568109E-7</v>
      </c>
      <c r="S136" s="287">
        <f t="shared" ca="1" si="97"/>
        <v>2.3068209830080144E-5</v>
      </c>
      <c r="T136" s="287">
        <f t="shared" ca="1" si="97"/>
        <v>2.3068209830080144E-5</v>
      </c>
      <c r="U136" s="287">
        <f t="shared" ca="1" si="97"/>
        <v>2.3068209830080144E-5</v>
      </c>
      <c r="V136" s="287">
        <f t="shared" ca="1" si="97"/>
        <v>2.3068209830080144E-5</v>
      </c>
      <c r="W136" s="287">
        <f t="shared" ca="1" si="97"/>
        <v>3.3313819221934672E-5</v>
      </c>
      <c r="X136" s="287">
        <f t="shared" ca="1" si="97"/>
        <v>3.3313819221934672E-5</v>
      </c>
      <c r="Y136" s="287">
        <f t="shared" ca="1" si="97"/>
        <v>3.3313819221934672E-5</v>
      </c>
      <c r="Z136" s="287">
        <f t="shared" ca="1" si="97"/>
        <v>3.3313819221934672E-5</v>
      </c>
      <c r="AA136" s="287">
        <f t="shared" ca="1" si="97"/>
        <v>0</v>
      </c>
      <c r="AB136" s="287">
        <f t="shared" ca="1" si="97"/>
        <v>0</v>
      </c>
      <c r="AC136" s="287">
        <f t="shared" ca="1" si="97"/>
        <v>0</v>
      </c>
      <c r="AD136" s="287">
        <f t="shared" ca="1" si="97"/>
        <v>0</v>
      </c>
      <c r="AE136" s="287">
        <f t="shared" ca="1" si="97"/>
        <v>4.3777355417752268E-5</v>
      </c>
      <c r="AF136" s="287">
        <f t="shared" ca="1" si="97"/>
        <v>4.3777355417752268E-5</v>
      </c>
      <c r="AG136" s="287">
        <f t="shared" ca="1" si="97"/>
        <v>4.3777355417752268E-5</v>
      </c>
      <c r="AH136" s="287">
        <f t="shared" ca="1" si="97"/>
        <v>2.2610347494925092E-7</v>
      </c>
      <c r="AI136" s="287">
        <f t="shared" ca="1" si="97"/>
        <v>2.2610347494925092E-7</v>
      </c>
      <c r="AJ136" s="287">
        <f t="shared" ca="1" si="97"/>
        <v>2.3068209830080144E-5</v>
      </c>
      <c r="AK136" s="287">
        <f t="shared" ca="1" si="97"/>
        <v>2.0934957910226439E-7</v>
      </c>
      <c r="AL136" s="287">
        <f t="shared" ca="1" si="97"/>
        <v>2.143679553702498E-7</v>
      </c>
      <c r="AM136" s="287">
        <f t="shared" ca="1" si="97"/>
        <v>2.3097850278724919E-7</v>
      </c>
      <c r="AN136" s="287">
        <f t="shared" ca="1" si="97"/>
        <v>2.3590345125951066E-7</v>
      </c>
      <c r="AO136" s="287">
        <f t="shared" ca="1" si="97"/>
        <v>3.3313819221934672E-5</v>
      </c>
      <c r="AP136" s="287">
        <f t="shared" ca="1" si="97"/>
        <v>0</v>
      </c>
      <c r="AR136" s="286">
        <f ca="1">IF('6.Network design'!K65="Unknown",0,'6.Network design'!K65)</f>
        <v>1.8883002022892347E-2</v>
      </c>
    </row>
    <row r="137" spans="3:44">
      <c r="C137" s="114" t="str">
        <f t="shared" ref="C137:D137" ca="1" si="98">C118</f>
        <v>S08</v>
      </c>
      <c r="D137" s="114" t="str">
        <f t="shared" ca="1" si="98"/>
        <v>Достъп до интернет (Internet access)</v>
      </c>
      <c r="E137" s="287">
        <f t="shared" ref="E137:AP137" ca="1" si="99">IF(SUMPRODUCT(E$14:E$28,$AR$130:$AR$144)=0,0,E21*$AR137/SUMPRODUCT(E$14:E$28,$AR$130:$AR$144))</f>
        <v>0.8323592763053469</v>
      </c>
      <c r="F137" s="287">
        <f t="shared" ca="1" si="99"/>
        <v>0.8323592763053469</v>
      </c>
      <c r="G137" s="287">
        <f t="shared" ca="1" si="99"/>
        <v>0.85231198916276241</v>
      </c>
      <c r="H137" s="287">
        <f t="shared" ca="1" si="99"/>
        <v>0.85231198916276241</v>
      </c>
      <c r="I137" s="287">
        <f t="shared" ca="1" si="99"/>
        <v>0.85231198916276241</v>
      </c>
      <c r="J137" s="287">
        <f t="shared" ca="1" si="99"/>
        <v>0.85231198916276241</v>
      </c>
      <c r="K137" s="287">
        <f t="shared" ca="1" si="99"/>
        <v>0.91835436329285547</v>
      </c>
      <c r="L137" s="287">
        <f t="shared" ca="1" si="99"/>
        <v>0.91835436329285547</v>
      </c>
      <c r="M137" s="287">
        <f t="shared" ca="1" si="99"/>
        <v>0.91835436329285547</v>
      </c>
      <c r="N137" s="287">
        <f t="shared" ca="1" si="99"/>
        <v>0.91835436329285547</v>
      </c>
      <c r="O137" s="287">
        <f t="shared" ca="1" si="99"/>
        <v>0.92602298736509969</v>
      </c>
      <c r="P137" s="287">
        <f t="shared" ca="1" si="99"/>
        <v>0</v>
      </c>
      <c r="Q137" s="287">
        <f t="shared" ca="1" si="99"/>
        <v>0</v>
      </c>
      <c r="R137" s="287">
        <f t="shared" ca="1" si="99"/>
        <v>0.92602298736509969</v>
      </c>
      <c r="S137" s="287">
        <f t="shared" ca="1" si="99"/>
        <v>0</v>
      </c>
      <c r="T137" s="287">
        <f t="shared" ca="1" si="99"/>
        <v>0</v>
      </c>
      <c r="U137" s="287">
        <f t="shared" ca="1" si="99"/>
        <v>0</v>
      </c>
      <c r="V137" s="287">
        <f t="shared" ca="1" si="99"/>
        <v>0</v>
      </c>
      <c r="W137" s="287">
        <f t="shared" ca="1" si="99"/>
        <v>0</v>
      </c>
      <c r="X137" s="287">
        <f t="shared" ca="1" si="99"/>
        <v>0</v>
      </c>
      <c r="Y137" s="287">
        <f t="shared" ca="1" si="99"/>
        <v>0</v>
      </c>
      <c r="Z137" s="287">
        <f t="shared" ca="1" si="99"/>
        <v>0</v>
      </c>
      <c r="AA137" s="287">
        <f t="shared" ca="1" si="99"/>
        <v>0</v>
      </c>
      <c r="AB137" s="287">
        <f t="shared" ca="1" si="99"/>
        <v>0</v>
      </c>
      <c r="AC137" s="287">
        <f t="shared" ca="1" si="99"/>
        <v>0</v>
      </c>
      <c r="AD137" s="287">
        <f t="shared" ca="1" si="99"/>
        <v>0</v>
      </c>
      <c r="AE137" s="287">
        <f t="shared" ca="1" si="99"/>
        <v>0</v>
      </c>
      <c r="AF137" s="287">
        <f t="shared" ca="1" si="99"/>
        <v>0</v>
      </c>
      <c r="AG137" s="287">
        <f t="shared" ca="1" si="99"/>
        <v>0</v>
      </c>
      <c r="AH137" s="287">
        <f t="shared" ca="1" si="99"/>
        <v>0.89897159376159941</v>
      </c>
      <c r="AI137" s="287">
        <f t="shared" ca="1" si="99"/>
        <v>0.89897159376159941</v>
      </c>
      <c r="AJ137" s="287">
        <f t="shared" ca="1" si="99"/>
        <v>0</v>
      </c>
      <c r="AK137" s="287">
        <f t="shared" ca="1" si="99"/>
        <v>0.8323592763053469</v>
      </c>
      <c r="AL137" s="287">
        <f t="shared" ca="1" si="99"/>
        <v>0.85231198916276241</v>
      </c>
      <c r="AM137" s="287">
        <f t="shared" ca="1" si="99"/>
        <v>0.91835436329285547</v>
      </c>
      <c r="AN137" s="287">
        <f t="shared" ca="1" si="99"/>
        <v>0.93793561377251466</v>
      </c>
      <c r="AO137" s="287">
        <f t="shared" ca="1" si="99"/>
        <v>0</v>
      </c>
      <c r="AP137" s="287">
        <f t="shared" ca="1" si="99"/>
        <v>0.98752463783313971</v>
      </c>
      <c r="AR137" s="286">
        <f ca="1">IF('6.Network design'!K66="Unknown",0,'6.Network design'!K66)</f>
        <v>75077.494617599979</v>
      </c>
    </row>
    <row r="138" spans="3:44">
      <c r="C138" s="114" t="str">
        <f t="shared" ref="C138:D138" ca="1" si="100">C119</f>
        <v>S09</v>
      </c>
      <c r="D138" s="114" t="str">
        <f t="shared" ca="1" si="100"/>
        <v>Селищен нает капацитет на дребно (Retail local leased capacity)</v>
      </c>
      <c r="E138" s="287">
        <f t="shared" ref="E138:AP138" ca="1" si="101">IF(SUMPRODUCT(E$14:E$28,$AR$130:$AR$144)=0,0,E22*$AR138/SUMPRODUCT(E$14:E$28,$AR$130:$AR$144))</f>
        <v>9.3640418584351542E-2</v>
      </c>
      <c r="F138" s="287">
        <f t="shared" ca="1" si="101"/>
        <v>9.3640418584351542E-2</v>
      </c>
      <c r="G138" s="287">
        <f t="shared" ca="1" si="101"/>
        <v>7.1913824085608077E-2</v>
      </c>
      <c r="H138" s="287">
        <f t="shared" ca="1" si="101"/>
        <v>7.1913824085608077E-2</v>
      </c>
      <c r="I138" s="287">
        <f t="shared" ca="1" si="101"/>
        <v>7.1913824085608077E-2</v>
      </c>
      <c r="J138" s="287">
        <f t="shared" ca="1" si="101"/>
        <v>7.1913824085608077E-2</v>
      </c>
      <c r="K138" s="287">
        <f t="shared" ca="1" si="101"/>
        <v>0</v>
      </c>
      <c r="L138" s="287">
        <f t="shared" ca="1" si="101"/>
        <v>0</v>
      </c>
      <c r="M138" s="287">
        <f t="shared" ca="1" si="101"/>
        <v>0</v>
      </c>
      <c r="N138" s="287">
        <f t="shared" ca="1" si="101"/>
        <v>0</v>
      </c>
      <c r="O138" s="287">
        <f t="shared" ca="1" si="101"/>
        <v>0</v>
      </c>
      <c r="P138" s="287">
        <f t="shared" ca="1" si="101"/>
        <v>0</v>
      </c>
      <c r="Q138" s="287">
        <f t="shared" ca="1" si="101"/>
        <v>0</v>
      </c>
      <c r="R138" s="287">
        <f t="shared" ca="1" si="101"/>
        <v>0</v>
      </c>
      <c r="S138" s="287">
        <f t="shared" ca="1" si="101"/>
        <v>0</v>
      </c>
      <c r="T138" s="287">
        <f t="shared" ca="1" si="101"/>
        <v>0</v>
      </c>
      <c r="U138" s="287">
        <f t="shared" ca="1" si="101"/>
        <v>0</v>
      </c>
      <c r="V138" s="287">
        <f t="shared" ca="1" si="101"/>
        <v>0</v>
      </c>
      <c r="W138" s="287">
        <f t="shared" ca="1" si="101"/>
        <v>0</v>
      </c>
      <c r="X138" s="287">
        <f t="shared" ca="1" si="101"/>
        <v>0</v>
      </c>
      <c r="Y138" s="287">
        <f t="shared" ca="1" si="101"/>
        <v>0</v>
      </c>
      <c r="Z138" s="287">
        <f t="shared" ca="1" si="101"/>
        <v>0</v>
      </c>
      <c r="AA138" s="287">
        <f t="shared" ca="1" si="101"/>
        <v>0</v>
      </c>
      <c r="AB138" s="287">
        <f t="shared" ca="1" si="101"/>
        <v>0</v>
      </c>
      <c r="AC138" s="287">
        <f t="shared" ca="1" si="101"/>
        <v>0</v>
      </c>
      <c r="AD138" s="287">
        <f t="shared" ca="1" si="101"/>
        <v>0</v>
      </c>
      <c r="AE138" s="287">
        <f t="shared" ca="1" si="101"/>
        <v>0</v>
      </c>
      <c r="AF138" s="287">
        <f t="shared" ca="1" si="101"/>
        <v>0</v>
      </c>
      <c r="AG138" s="287">
        <f t="shared" ca="1" si="101"/>
        <v>0</v>
      </c>
      <c r="AH138" s="287">
        <f t="shared" ca="1" si="101"/>
        <v>5.0567152149089974E-2</v>
      </c>
      <c r="AI138" s="287">
        <f t="shared" ca="1" si="101"/>
        <v>5.0567152149089974E-2</v>
      </c>
      <c r="AJ138" s="287">
        <f t="shared" ca="1" si="101"/>
        <v>0</v>
      </c>
      <c r="AK138" s="287">
        <f t="shared" ca="1" si="101"/>
        <v>9.3640418584351542E-2</v>
      </c>
      <c r="AL138" s="287">
        <f t="shared" ca="1" si="101"/>
        <v>7.1913824085608077E-2</v>
      </c>
      <c r="AM138" s="287">
        <f t="shared" ca="1" si="101"/>
        <v>0</v>
      </c>
      <c r="AN138" s="287">
        <f t="shared" ca="1" si="101"/>
        <v>0</v>
      </c>
      <c r="AO138" s="287">
        <f t="shared" ca="1" si="101"/>
        <v>0</v>
      </c>
      <c r="AP138" s="287">
        <f t="shared" ca="1" si="101"/>
        <v>0</v>
      </c>
      <c r="AR138" s="286">
        <f ca="1">IF('6.Network design'!K67="Unknown",0,'6.Network design'!K67)</f>
        <v>4223.1090722399995</v>
      </c>
    </row>
    <row r="139" spans="3:44">
      <c r="C139" s="114" t="str">
        <f t="shared" ref="C139:D139" ca="1" si="102">C120</f>
        <v>S10</v>
      </c>
      <c r="D139" s="114" t="str">
        <f t="shared" ca="1" si="102"/>
        <v>Национален нает капацитет на дребно (Retail long distance leased capacity)</v>
      </c>
      <c r="E139" s="287">
        <f t="shared" ref="E139:AP139" ca="1" si="103">IF(SUMPRODUCT(E$14:E$28,$AR$130:$AR$144)=0,0,E23*$AR139/SUMPRODUCT(E$14:E$28,$AR$130:$AR$144))</f>
        <v>4.6820209292175771E-2</v>
      </c>
      <c r="F139" s="287">
        <f t="shared" ca="1" si="103"/>
        <v>4.6820209292175771E-2</v>
      </c>
      <c r="G139" s="287">
        <f t="shared" ca="1" si="103"/>
        <v>4.794254939040539E-2</v>
      </c>
      <c r="H139" s="287">
        <f t="shared" ca="1" si="103"/>
        <v>4.794254939040539E-2</v>
      </c>
      <c r="I139" s="287">
        <f t="shared" ca="1" si="103"/>
        <v>4.794254939040539E-2</v>
      </c>
      <c r="J139" s="287">
        <f t="shared" ca="1" si="103"/>
        <v>4.794254939040539E-2</v>
      </c>
      <c r="K139" s="287">
        <f t="shared" ca="1" si="103"/>
        <v>5.1657432935223131E-2</v>
      </c>
      <c r="L139" s="287">
        <f t="shared" ca="1" si="103"/>
        <v>5.1657432935223131E-2</v>
      </c>
      <c r="M139" s="287">
        <f t="shared" ca="1" si="103"/>
        <v>5.1657432935223131E-2</v>
      </c>
      <c r="N139" s="287">
        <f t="shared" ca="1" si="103"/>
        <v>5.1657432935223131E-2</v>
      </c>
      <c r="O139" s="287">
        <f t="shared" ca="1" si="103"/>
        <v>3.9066594779465148E-2</v>
      </c>
      <c r="P139" s="287">
        <f t="shared" ca="1" si="103"/>
        <v>0.54327331442876625</v>
      </c>
      <c r="Q139" s="287">
        <f t="shared" ca="1" si="103"/>
        <v>0.55610030724743265</v>
      </c>
      <c r="R139" s="287">
        <f t="shared" ca="1" si="103"/>
        <v>3.9066594779465148E-2</v>
      </c>
      <c r="S139" s="287">
        <f t="shared" ca="1" si="103"/>
        <v>0</v>
      </c>
      <c r="T139" s="287">
        <f t="shared" ca="1" si="103"/>
        <v>0</v>
      </c>
      <c r="U139" s="287">
        <f t="shared" ca="1" si="103"/>
        <v>0</v>
      </c>
      <c r="V139" s="287">
        <f t="shared" ca="1" si="103"/>
        <v>0</v>
      </c>
      <c r="W139" s="287">
        <f t="shared" ca="1" si="103"/>
        <v>0</v>
      </c>
      <c r="X139" s="287">
        <f t="shared" ca="1" si="103"/>
        <v>0</v>
      </c>
      <c r="Y139" s="287">
        <f t="shared" ca="1" si="103"/>
        <v>0</v>
      </c>
      <c r="Z139" s="287">
        <f t="shared" ca="1" si="103"/>
        <v>0</v>
      </c>
      <c r="AA139" s="287">
        <f t="shared" ca="1" si="103"/>
        <v>0</v>
      </c>
      <c r="AB139" s="287">
        <f t="shared" ca="1" si="103"/>
        <v>0</v>
      </c>
      <c r="AC139" s="287">
        <f t="shared" ca="1" si="103"/>
        <v>0</v>
      </c>
      <c r="AD139" s="287">
        <f t="shared" ca="1" si="103"/>
        <v>0</v>
      </c>
      <c r="AE139" s="287">
        <f t="shared" ca="1" si="103"/>
        <v>0</v>
      </c>
      <c r="AF139" s="287">
        <f t="shared" ca="1" si="103"/>
        <v>0</v>
      </c>
      <c r="AG139" s="287">
        <f t="shared" ca="1" si="103"/>
        <v>0</v>
      </c>
      <c r="AH139" s="287">
        <f t="shared" ca="1" si="103"/>
        <v>2.5283576074544987E-2</v>
      </c>
      <c r="AI139" s="287">
        <f t="shared" ca="1" si="103"/>
        <v>2.5283576074544987E-2</v>
      </c>
      <c r="AJ139" s="287">
        <f t="shared" ca="1" si="103"/>
        <v>0</v>
      </c>
      <c r="AK139" s="287">
        <f t="shared" ca="1" si="103"/>
        <v>4.6820209292175771E-2</v>
      </c>
      <c r="AL139" s="287">
        <f t="shared" ca="1" si="103"/>
        <v>4.794254939040539E-2</v>
      </c>
      <c r="AM139" s="287">
        <f t="shared" ca="1" si="103"/>
        <v>5.1657432935223131E-2</v>
      </c>
      <c r="AN139" s="287">
        <f t="shared" ca="1" si="103"/>
        <v>3.9569158706027965E-2</v>
      </c>
      <c r="AO139" s="287">
        <f t="shared" ca="1" si="103"/>
        <v>0</v>
      </c>
      <c r="AP139" s="287">
        <f t="shared" ca="1" si="103"/>
        <v>0</v>
      </c>
      <c r="AR139" s="286">
        <f ca="1">IF('6.Network design'!K68="Unknown",0,'6.Network design'!K68)</f>
        <v>2111.5545361199997</v>
      </c>
    </row>
    <row r="140" spans="3:44">
      <c r="C140" s="114" t="str">
        <f t="shared" ref="C140:D140" ca="1" si="104">C121</f>
        <v>S11</v>
      </c>
      <c r="D140" s="114" t="str">
        <f t="shared" ca="1" si="104"/>
        <v>Международен нает капацитет на дребно (Retail International leased capacity)</v>
      </c>
      <c r="E140" s="287">
        <f t="shared" ref="E140:AP140" ca="1" si="105">IF(SUMPRODUCT(E$14:E$28,$AR$130:$AR$144)=0,0,E24*$AR140/SUMPRODUCT(E$14:E$28,$AR$130:$AR$144))</f>
        <v>9.3640418584351563E-3</v>
      </c>
      <c r="F140" s="287">
        <f t="shared" ca="1" si="105"/>
        <v>9.3640418584351563E-3</v>
      </c>
      <c r="G140" s="287">
        <f t="shared" ca="1" si="105"/>
        <v>9.5885098780810803E-3</v>
      </c>
      <c r="H140" s="287">
        <f t="shared" ca="1" si="105"/>
        <v>9.5885098780810803E-3</v>
      </c>
      <c r="I140" s="287">
        <f t="shared" ca="1" si="105"/>
        <v>9.5885098780810803E-3</v>
      </c>
      <c r="J140" s="287">
        <f t="shared" ca="1" si="105"/>
        <v>9.5885098780810803E-3</v>
      </c>
      <c r="K140" s="287">
        <f t="shared" ca="1" si="105"/>
        <v>1.0331486587044629E-2</v>
      </c>
      <c r="L140" s="287">
        <f t="shared" ca="1" si="105"/>
        <v>1.0331486587044629E-2</v>
      </c>
      <c r="M140" s="287">
        <f t="shared" ca="1" si="105"/>
        <v>1.0331486587044629E-2</v>
      </c>
      <c r="N140" s="287">
        <f t="shared" ca="1" si="105"/>
        <v>1.0331486587044629E-2</v>
      </c>
      <c r="O140" s="287">
        <f t="shared" ca="1" si="105"/>
        <v>1.0417758607857376E-2</v>
      </c>
      <c r="P140" s="287">
        <f t="shared" ca="1" si="105"/>
        <v>0.14487288384767105</v>
      </c>
      <c r="Q140" s="287">
        <f t="shared" ca="1" si="105"/>
        <v>0.14829341526598208</v>
      </c>
      <c r="R140" s="287">
        <f t="shared" ca="1" si="105"/>
        <v>1.0417758607857376E-2</v>
      </c>
      <c r="S140" s="287">
        <f t="shared" ca="1" si="105"/>
        <v>0</v>
      </c>
      <c r="T140" s="287">
        <f t="shared" ca="1" si="105"/>
        <v>0</v>
      </c>
      <c r="U140" s="287">
        <f t="shared" ca="1" si="105"/>
        <v>0</v>
      </c>
      <c r="V140" s="287">
        <f t="shared" ca="1" si="105"/>
        <v>0</v>
      </c>
      <c r="W140" s="287">
        <f t="shared" ca="1" si="105"/>
        <v>0</v>
      </c>
      <c r="X140" s="287">
        <f t="shared" ca="1" si="105"/>
        <v>0</v>
      </c>
      <c r="Y140" s="287">
        <f t="shared" ca="1" si="105"/>
        <v>0</v>
      </c>
      <c r="Z140" s="287">
        <f t="shared" ca="1" si="105"/>
        <v>0</v>
      </c>
      <c r="AA140" s="287">
        <f t="shared" ca="1" si="105"/>
        <v>0</v>
      </c>
      <c r="AB140" s="287">
        <f t="shared" ca="1" si="105"/>
        <v>0</v>
      </c>
      <c r="AC140" s="287">
        <f t="shared" ca="1" si="105"/>
        <v>0</v>
      </c>
      <c r="AD140" s="287">
        <f t="shared" ca="1" si="105"/>
        <v>0</v>
      </c>
      <c r="AE140" s="287">
        <f t="shared" ca="1" si="105"/>
        <v>0</v>
      </c>
      <c r="AF140" s="287">
        <f t="shared" ca="1" si="105"/>
        <v>0</v>
      </c>
      <c r="AG140" s="287">
        <f t="shared" ca="1" si="105"/>
        <v>0</v>
      </c>
      <c r="AH140" s="287">
        <f t="shared" ca="1" si="105"/>
        <v>1.0113430429817997E-2</v>
      </c>
      <c r="AI140" s="287">
        <f t="shared" ca="1" si="105"/>
        <v>1.0113430429817997E-2</v>
      </c>
      <c r="AJ140" s="287">
        <f t="shared" ca="1" si="105"/>
        <v>0</v>
      </c>
      <c r="AK140" s="287">
        <f t="shared" ca="1" si="105"/>
        <v>9.3640418584351563E-3</v>
      </c>
      <c r="AL140" s="287">
        <f t="shared" ca="1" si="105"/>
        <v>9.5885098780810803E-3</v>
      </c>
      <c r="AM140" s="287">
        <f t="shared" ca="1" si="105"/>
        <v>1.0331486587044629E-2</v>
      </c>
      <c r="AN140" s="287">
        <f t="shared" ca="1" si="105"/>
        <v>1.0551775654940795E-2</v>
      </c>
      <c r="AO140" s="287">
        <f t="shared" ca="1" si="105"/>
        <v>0</v>
      </c>
      <c r="AP140" s="287">
        <f t="shared" ca="1" si="105"/>
        <v>1.1109652175622826E-2</v>
      </c>
      <c r="AR140" s="286">
        <f ca="1">IF('6.Network design'!K69="Unknown",0,'6.Network design'!K69)</f>
        <v>844.62181444800012</v>
      </c>
    </row>
    <row r="141" spans="3:44">
      <c r="C141" s="114" t="str">
        <f t="shared" ref="C141:D141" ca="1" si="106">C122</f>
        <v>S12</v>
      </c>
      <c r="D141" s="114" t="str">
        <f t="shared" ca="1" si="106"/>
        <v>IPTV</v>
      </c>
      <c r="E141" s="287">
        <f t="shared" ref="E141:AP141" ca="1" si="107">IF(SUMPRODUCT(E$14:E$28,$AR$130:$AR$144)=0,0,E25*$AR141/SUMPRODUCT(E$14:E$28,$AR$130:$AR$144))</f>
        <v>2.2196247368142597E-3</v>
      </c>
      <c r="F141" s="287">
        <f t="shared" ca="1" si="107"/>
        <v>2.2196247368142597E-3</v>
      </c>
      <c r="G141" s="287">
        <f t="shared" ca="1" si="107"/>
        <v>2.2728319711007011E-3</v>
      </c>
      <c r="H141" s="287">
        <f t="shared" ca="1" si="107"/>
        <v>2.2728319711007011E-3</v>
      </c>
      <c r="I141" s="287">
        <f t="shared" ca="1" si="107"/>
        <v>2.2728319711007011E-3</v>
      </c>
      <c r="J141" s="287">
        <f t="shared" ca="1" si="107"/>
        <v>2.2728319711007011E-3</v>
      </c>
      <c r="K141" s="287">
        <f t="shared" ca="1" si="107"/>
        <v>2.4489449687809493E-3</v>
      </c>
      <c r="L141" s="287">
        <f t="shared" ca="1" si="107"/>
        <v>2.4489449687809493E-3</v>
      </c>
      <c r="M141" s="287">
        <f t="shared" ca="1" si="107"/>
        <v>2.4489449687809493E-3</v>
      </c>
      <c r="N141" s="287">
        <f t="shared" ca="1" si="107"/>
        <v>2.4489449687809493E-3</v>
      </c>
      <c r="O141" s="287">
        <f t="shared" ca="1" si="107"/>
        <v>2.4693946329736004E-3</v>
      </c>
      <c r="P141" s="287">
        <f t="shared" ca="1" si="107"/>
        <v>3.4340239134262769E-2</v>
      </c>
      <c r="Q141" s="287">
        <f t="shared" ca="1" si="107"/>
        <v>3.5151031766751314E-2</v>
      </c>
      <c r="R141" s="287">
        <f t="shared" ca="1" si="107"/>
        <v>2.4693946329736004E-3</v>
      </c>
      <c r="S141" s="287">
        <f t="shared" ca="1" si="107"/>
        <v>0</v>
      </c>
      <c r="T141" s="287">
        <f t="shared" ca="1" si="107"/>
        <v>0</v>
      </c>
      <c r="U141" s="287">
        <f t="shared" ca="1" si="107"/>
        <v>0</v>
      </c>
      <c r="V141" s="287">
        <f t="shared" ca="1" si="107"/>
        <v>0</v>
      </c>
      <c r="W141" s="287">
        <f t="shared" ca="1" si="107"/>
        <v>0</v>
      </c>
      <c r="X141" s="287">
        <f t="shared" ca="1" si="107"/>
        <v>0</v>
      </c>
      <c r="Y141" s="287">
        <f t="shared" ca="1" si="107"/>
        <v>0</v>
      </c>
      <c r="Z141" s="287">
        <f t="shared" ca="1" si="107"/>
        <v>0</v>
      </c>
      <c r="AA141" s="287">
        <f t="shared" ca="1" si="107"/>
        <v>0</v>
      </c>
      <c r="AB141" s="287">
        <f t="shared" ca="1" si="107"/>
        <v>0</v>
      </c>
      <c r="AC141" s="287">
        <f t="shared" ca="1" si="107"/>
        <v>0</v>
      </c>
      <c r="AD141" s="287">
        <f t="shared" ca="1" si="107"/>
        <v>0</v>
      </c>
      <c r="AE141" s="287">
        <f t="shared" ca="1" si="107"/>
        <v>0</v>
      </c>
      <c r="AF141" s="287">
        <f t="shared" ca="1" si="107"/>
        <v>0</v>
      </c>
      <c r="AG141" s="287">
        <f t="shared" ca="1" si="107"/>
        <v>0</v>
      </c>
      <c r="AH141" s="287">
        <f t="shared" ca="1" si="107"/>
        <v>2.397257583364266E-3</v>
      </c>
      <c r="AI141" s="287">
        <f t="shared" ca="1" si="107"/>
        <v>2.397257583364266E-3</v>
      </c>
      <c r="AJ141" s="287">
        <f t="shared" ca="1" si="107"/>
        <v>0</v>
      </c>
      <c r="AK141" s="287">
        <f t="shared" ca="1" si="107"/>
        <v>2.2196247368142597E-3</v>
      </c>
      <c r="AL141" s="287">
        <f t="shared" ca="1" si="107"/>
        <v>2.2728319711007011E-3</v>
      </c>
      <c r="AM141" s="287">
        <f t="shared" ca="1" si="107"/>
        <v>2.4489449687809493E-3</v>
      </c>
      <c r="AN141" s="287">
        <f t="shared" ca="1" si="107"/>
        <v>2.501161636726707E-3</v>
      </c>
      <c r="AO141" s="287">
        <f t="shared" ca="1" si="107"/>
        <v>0</v>
      </c>
      <c r="AP141" s="287">
        <f t="shared" ca="1" si="107"/>
        <v>0</v>
      </c>
      <c r="AR141" s="286">
        <f ca="1">IF('6.Network design'!K70="Unknown",0,'6.Network design'!K70)</f>
        <v>200.20665231360005</v>
      </c>
    </row>
    <row r="142" spans="3:44">
      <c r="C142" s="114" t="str">
        <f t="shared" ref="C142:D142" ca="1" si="108">C123</f>
        <v>S13</v>
      </c>
      <c r="D142" s="114" t="str">
        <f t="shared" ca="1" si="108"/>
        <v>Селищен нает капацитет на едро (Wholesale local leased capacity)</v>
      </c>
      <c r="E142" s="287">
        <f t="shared" ref="E142:AP142" ca="1" si="109">IF(SUMPRODUCT(E$14:E$28,$AR$130:$AR$144)=0,0,E26*$AR142/SUMPRODUCT(E$14:E$28,$AR$130:$AR$144))</f>
        <v>1.5606736430725258E-3</v>
      </c>
      <c r="F142" s="287">
        <f t="shared" ca="1" si="109"/>
        <v>1.5606736430725258E-3</v>
      </c>
      <c r="G142" s="287">
        <f t="shared" ca="1" si="109"/>
        <v>1.5980849796801799E-3</v>
      </c>
      <c r="H142" s="287">
        <f t="shared" ca="1" si="109"/>
        <v>1.5980849796801799E-3</v>
      </c>
      <c r="I142" s="287">
        <f t="shared" ca="1" si="109"/>
        <v>1.5980849796801799E-3</v>
      </c>
      <c r="J142" s="287">
        <f t="shared" ca="1" si="109"/>
        <v>1.5980849796801799E-3</v>
      </c>
      <c r="K142" s="287">
        <f t="shared" ca="1" si="109"/>
        <v>1.7219144311741044E-3</v>
      </c>
      <c r="L142" s="287">
        <f t="shared" ca="1" si="109"/>
        <v>1.7219144311741044E-3</v>
      </c>
      <c r="M142" s="287">
        <f t="shared" ca="1" si="109"/>
        <v>1.7219144311741044E-3</v>
      </c>
      <c r="N142" s="287">
        <f t="shared" ca="1" si="109"/>
        <v>1.7219144311741044E-3</v>
      </c>
      <c r="O142" s="287">
        <f t="shared" ca="1" si="109"/>
        <v>2.6044396519643432E-3</v>
      </c>
      <c r="P142" s="287">
        <f t="shared" ca="1" si="109"/>
        <v>4.8290961282557006E-2</v>
      </c>
      <c r="Q142" s="287">
        <f t="shared" ca="1" si="109"/>
        <v>2.4715569210997008E-2</v>
      </c>
      <c r="R142" s="287">
        <f t="shared" ca="1" si="109"/>
        <v>2.6044396519643432E-3</v>
      </c>
      <c r="S142" s="287">
        <f t="shared" ca="1" si="109"/>
        <v>0</v>
      </c>
      <c r="T142" s="287">
        <f t="shared" ca="1" si="109"/>
        <v>0</v>
      </c>
      <c r="U142" s="287">
        <f t="shared" ca="1" si="109"/>
        <v>0</v>
      </c>
      <c r="V142" s="287">
        <f t="shared" ca="1" si="109"/>
        <v>0</v>
      </c>
      <c r="W142" s="287">
        <f t="shared" ca="1" si="109"/>
        <v>0.24835015113337744</v>
      </c>
      <c r="X142" s="287">
        <f t="shared" ca="1" si="109"/>
        <v>0.24835015113337744</v>
      </c>
      <c r="Y142" s="287">
        <f t="shared" ca="1" si="109"/>
        <v>0.24835015113337744</v>
      </c>
      <c r="Z142" s="287">
        <f t="shared" ca="1" si="109"/>
        <v>0.24835015113337744</v>
      </c>
      <c r="AA142" s="287">
        <f t="shared" ca="1" si="109"/>
        <v>0</v>
      </c>
      <c r="AB142" s="287">
        <f t="shared" ca="1" si="109"/>
        <v>0</v>
      </c>
      <c r="AC142" s="287">
        <f t="shared" ca="1" si="109"/>
        <v>0</v>
      </c>
      <c r="AD142" s="287">
        <f t="shared" ca="1" si="109"/>
        <v>0</v>
      </c>
      <c r="AE142" s="287">
        <f t="shared" ca="1" si="109"/>
        <v>0</v>
      </c>
      <c r="AF142" s="287">
        <f t="shared" ca="1" si="109"/>
        <v>0</v>
      </c>
      <c r="AG142" s="287">
        <f t="shared" ca="1" si="109"/>
        <v>0</v>
      </c>
      <c r="AH142" s="287">
        <f t="shared" ca="1" si="109"/>
        <v>1.6855717383029991E-3</v>
      </c>
      <c r="AI142" s="287">
        <f t="shared" ca="1" si="109"/>
        <v>1.6855717383029991E-3</v>
      </c>
      <c r="AJ142" s="287">
        <f t="shared" ca="1" si="109"/>
        <v>0</v>
      </c>
      <c r="AK142" s="287">
        <f t="shared" ca="1" si="109"/>
        <v>1.5606736430725258E-3</v>
      </c>
      <c r="AL142" s="287">
        <f t="shared" ca="1" si="109"/>
        <v>1.5980849796801799E-3</v>
      </c>
      <c r="AM142" s="287">
        <f t="shared" ca="1" si="109"/>
        <v>1.7219144311741044E-3</v>
      </c>
      <c r="AN142" s="287">
        <f t="shared" ca="1" si="109"/>
        <v>8.7931463791173273E-4</v>
      </c>
      <c r="AO142" s="287">
        <f t="shared" ca="1" si="109"/>
        <v>0.24835015113337744</v>
      </c>
      <c r="AP142" s="287">
        <f t="shared" ca="1" si="109"/>
        <v>0</v>
      </c>
      <c r="AR142" s="286">
        <f ca="1">IF('6.Network design'!K71="Unknown",0,'6.Network design'!K71)</f>
        <v>140.77030240799999</v>
      </c>
    </row>
    <row r="143" spans="3:44">
      <c r="C143" s="114" t="str">
        <f t="shared" ref="C143:D143" ca="1" si="110">C124</f>
        <v>S14</v>
      </c>
      <c r="D143" s="114" t="str">
        <f t="shared" ca="1" si="110"/>
        <v>Национален нает капацитет на  едро (Wholesale long distance leased capacity)</v>
      </c>
      <c r="E143" s="287">
        <f t="shared" ref="E143:AP143" ca="1" si="111">IF(SUMPRODUCT(E$14:E$28,$AR$130:$AR$144)=0,0,E27*$AR143/SUMPRODUCT(E$14:E$28,$AR$130:$AR$144))</f>
        <v>7.8033682153626292E-4</v>
      </c>
      <c r="F143" s="287">
        <f t="shared" ca="1" si="111"/>
        <v>7.8033682153626292E-4</v>
      </c>
      <c r="G143" s="287">
        <f t="shared" ca="1" si="111"/>
        <v>7.9904248984008996E-4</v>
      </c>
      <c r="H143" s="287">
        <f t="shared" ca="1" si="111"/>
        <v>7.9904248984008996E-4</v>
      </c>
      <c r="I143" s="287">
        <f t="shared" ca="1" si="111"/>
        <v>7.9904248984008996E-4</v>
      </c>
      <c r="J143" s="287">
        <f t="shared" ca="1" si="111"/>
        <v>7.9904248984008996E-4</v>
      </c>
      <c r="K143" s="287">
        <f t="shared" ca="1" si="111"/>
        <v>8.609572155870522E-4</v>
      </c>
      <c r="L143" s="287">
        <f t="shared" ca="1" si="111"/>
        <v>8.609572155870522E-4</v>
      </c>
      <c r="M143" s="287">
        <f t="shared" ca="1" si="111"/>
        <v>8.609572155870522E-4</v>
      </c>
      <c r="N143" s="287">
        <f t="shared" ca="1" si="111"/>
        <v>8.609572155870522E-4</v>
      </c>
      <c r="O143" s="287">
        <f t="shared" ca="1" si="111"/>
        <v>1.3022198259821716E-3</v>
      </c>
      <c r="P143" s="287">
        <f t="shared" ca="1" si="111"/>
        <v>2.4145480641278503E-2</v>
      </c>
      <c r="Q143" s="287">
        <f t="shared" ca="1" si="111"/>
        <v>1.2357784605498504E-2</v>
      </c>
      <c r="R143" s="287">
        <f t="shared" ca="1" si="111"/>
        <v>1.3022198259821716E-3</v>
      </c>
      <c r="S143" s="287">
        <f t="shared" ca="1" si="111"/>
        <v>0</v>
      </c>
      <c r="T143" s="287">
        <f t="shared" ca="1" si="111"/>
        <v>0</v>
      </c>
      <c r="U143" s="287">
        <f t="shared" ca="1" si="111"/>
        <v>0</v>
      </c>
      <c r="V143" s="287">
        <f t="shared" ca="1" si="111"/>
        <v>0</v>
      </c>
      <c r="W143" s="287">
        <f t="shared" ca="1" si="111"/>
        <v>0.12417507556668872</v>
      </c>
      <c r="X143" s="287">
        <f t="shared" ca="1" si="111"/>
        <v>0.12417507556668872</v>
      </c>
      <c r="Y143" s="287">
        <f t="shared" ca="1" si="111"/>
        <v>0.12417507556668872</v>
      </c>
      <c r="Z143" s="287">
        <f t="shared" ca="1" si="111"/>
        <v>0.12417507556668872</v>
      </c>
      <c r="AA143" s="287">
        <f t="shared" ca="1" si="111"/>
        <v>0</v>
      </c>
      <c r="AB143" s="287">
        <f t="shared" ca="1" si="111"/>
        <v>0</v>
      </c>
      <c r="AC143" s="287">
        <f t="shared" ca="1" si="111"/>
        <v>0</v>
      </c>
      <c r="AD143" s="287">
        <f t="shared" ca="1" si="111"/>
        <v>0</v>
      </c>
      <c r="AE143" s="287">
        <f t="shared" ca="1" si="111"/>
        <v>0</v>
      </c>
      <c r="AF143" s="287">
        <f t="shared" ca="1" si="111"/>
        <v>0</v>
      </c>
      <c r="AG143" s="287">
        <f t="shared" ca="1" si="111"/>
        <v>0</v>
      </c>
      <c r="AH143" s="287">
        <f t="shared" ca="1" si="111"/>
        <v>8.4278586915149955E-4</v>
      </c>
      <c r="AI143" s="287">
        <f t="shared" ca="1" si="111"/>
        <v>8.4278586915149955E-4</v>
      </c>
      <c r="AJ143" s="287">
        <f t="shared" ca="1" si="111"/>
        <v>0</v>
      </c>
      <c r="AK143" s="287">
        <f t="shared" ca="1" si="111"/>
        <v>7.8033682153626292E-4</v>
      </c>
      <c r="AL143" s="287">
        <f t="shared" ca="1" si="111"/>
        <v>7.9904248984008996E-4</v>
      </c>
      <c r="AM143" s="287">
        <f t="shared" ca="1" si="111"/>
        <v>8.609572155870522E-4</v>
      </c>
      <c r="AN143" s="287">
        <f t="shared" ca="1" si="111"/>
        <v>4.3965731895586637E-4</v>
      </c>
      <c r="AO143" s="287">
        <f t="shared" ca="1" si="111"/>
        <v>0.12417507556668872</v>
      </c>
      <c r="AP143" s="287">
        <f t="shared" ca="1" si="111"/>
        <v>0</v>
      </c>
      <c r="AR143" s="286">
        <f ca="1">IF('6.Network design'!K72="Unknown",0,'6.Network design'!K72)</f>
        <v>70.385151203999996</v>
      </c>
    </row>
    <row r="144" spans="3:44">
      <c r="C144" s="114" t="str">
        <f t="shared" ref="C144:D144" ca="1" si="112">C125</f>
        <v>S15</v>
      </c>
      <c r="D144" s="114" t="str">
        <f t="shared" ca="1" si="112"/>
        <v>Международен нает капацитет на  едро (Wholesale International leased capacity)</v>
      </c>
      <c r="E144" s="287">
        <f t="shared" ref="E144:AP144" ca="1" si="113">IF(SUMPRODUCT(E$14:E$28,$AR$130:$AR$144)=0,0,E28*$AR144/SUMPRODUCT(E$14:E$28,$AR$130:$AR$144))</f>
        <v>3.1213472861450515E-4</v>
      </c>
      <c r="F144" s="287">
        <f t="shared" ca="1" si="113"/>
        <v>3.1213472861450515E-4</v>
      </c>
      <c r="G144" s="287">
        <f t="shared" ca="1" si="113"/>
        <v>3.1961699593603595E-4</v>
      </c>
      <c r="H144" s="287">
        <f t="shared" ca="1" si="113"/>
        <v>3.1961699593603595E-4</v>
      </c>
      <c r="I144" s="287">
        <f t="shared" ca="1" si="113"/>
        <v>3.1961699593603595E-4</v>
      </c>
      <c r="J144" s="287">
        <f t="shared" ca="1" si="113"/>
        <v>3.1961699593603595E-4</v>
      </c>
      <c r="K144" s="287">
        <f t="shared" ca="1" si="113"/>
        <v>3.4438288623482089E-4</v>
      </c>
      <c r="L144" s="287">
        <f t="shared" ca="1" si="113"/>
        <v>3.4438288623482089E-4</v>
      </c>
      <c r="M144" s="287">
        <f t="shared" ca="1" si="113"/>
        <v>3.4438288623482089E-4</v>
      </c>
      <c r="N144" s="287">
        <f t="shared" ca="1" si="113"/>
        <v>3.4438288623482089E-4</v>
      </c>
      <c r="O144" s="287">
        <f t="shared" ca="1" si="113"/>
        <v>3.4725862026191244E-4</v>
      </c>
      <c r="P144" s="287">
        <f t="shared" ca="1" si="113"/>
        <v>4.8290961282557009E-3</v>
      </c>
      <c r="Q144" s="287">
        <f t="shared" ca="1" si="113"/>
        <v>4.9431138421994021E-3</v>
      </c>
      <c r="R144" s="287">
        <f t="shared" ca="1" si="113"/>
        <v>3.4725862026191244E-4</v>
      </c>
      <c r="S144" s="287">
        <f t="shared" ca="1" si="113"/>
        <v>0</v>
      </c>
      <c r="T144" s="287">
        <f t="shared" ca="1" si="113"/>
        <v>0</v>
      </c>
      <c r="U144" s="287">
        <f t="shared" ca="1" si="113"/>
        <v>0</v>
      </c>
      <c r="V144" s="287">
        <f t="shared" ca="1" si="113"/>
        <v>0</v>
      </c>
      <c r="W144" s="287">
        <f t="shared" ca="1" si="113"/>
        <v>0</v>
      </c>
      <c r="X144" s="287">
        <f t="shared" ca="1" si="113"/>
        <v>0</v>
      </c>
      <c r="Y144" s="287">
        <f t="shared" ca="1" si="113"/>
        <v>0</v>
      </c>
      <c r="Z144" s="287">
        <f t="shared" ca="1" si="113"/>
        <v>0</v>
      </c>
      <c r="AA144" s="287">
        <f t="shared" ca="1" si="113"/>
        <v>0.19803263495358608</v>
      </c>
      <c r="AB144" s="287">
        <f t="shared" ca="1" si="113"/>
        <v>0.19803263495358608</v>
      </c>
      <c r="AC144" s="287">
        <f t="shared" ca="1" si="113"/>
        <v>0.19803263495358608</v>
      </c>
      <c r="AD144" s="287">
        <f t="shared" ca="1" si="113"/>
        <v>0.19803263495358608</v>
      </c>
      <c r="AE144" s="287">
        <f t="shared" ca="1" si="113"/>
        <v>0</v>
      </c>
      <c r="AF144" s="287">
        <f t="shared" ca="1" si="113"/>
        <v>0</v>
      </c>
      <c r="AG144" s="287">
        <f t="shared" ca="1" si="113"/>
        <v>0</v>
      </c>
      <c r="AH144" s="287">
        <f t="shared" ca="1" si="113"/>
        <v>3.3711434766059981E-4</v>
      </c>
      <c r="AI144" s="287">
        <f t="shared" ca="1" si="113"/>
        <v>3.3711434766059981E-4</v>
      </c>
      <c r="AJ144" s="287">
        <f t="shared" ca="1" si="113"/>
        <v>0</v>
      </c>
      <c r="AK144" s="287">
        <f t="shared" ca="1" si="113"/>
        <v>3.1213472861450515E-4</v>
      </c>
      <c r="AL144" s="287">
        <f t="shared" ca="1" si="113"/>
        <v>3.1961699593603595E-4</v>
      </c>
      <c r="AM144" s="287">
        <f t="shared" ca="1" si="113"/>
        <v>3.4438288623482089E-4</v>
      </c>
      <c r="AN144" s="287">
        <f t="shared" ca="1" si="113"/>
        <v>3.5172585516469307E-4</v>
      </c>
      <c r="AO144" s="287">
        <f t="shared" ca="1" si="113"/>
        <v>0</v>
      </c>
      <c r="AP144" s="287">
        <f t="shared" ca="1" si="113"/>
        <v>3.7032173918742748E-4</v>
      </c>
      <c r="AR144" s="286">
        <f ca="1">IF('6.Network design'!K73="Unknown",0,'6.Network design'!K73)</f>
        <v>28.154060481599998</v>
      </c>
    </row>
    <row r="145" spans="3:42">
      <c r="C145" s="173"/>
      <c r="D145" s="301" t="s">
        <v>22</v>
      </c>
      <c r="E145" s="302">
        <f t="shared" ref="E145:AG145" ca="1" si="114">SUM(E130:E144)</f>
        <v>1.0000000000000002</v>
      </c>
      <c r="F145" s="302">
        <f t="shared" ca="1" si="114"/>
        <v>1.0000000000000002</v>
      </c>
      <c r="G145" s="302">
        <f t="shared" ca="1" si="114"/>
        <v>1.0000000000000002</v>
      </c>
      <c r="H145" s="302">
        <f t="shared" ca="1" si="114"/>
        <v>1.0000000000000002</v>
      </c>
      <c r="I145" s="302">
        <f t="shared" ca="1" si="114"/>
        <v>1.0000000000000002</v>
      </c>
      <c r="J145" s="302">
        <f t="shared" ca="1" si="114"/>
        <v>1.0000000000000002</v>
      </c>
      <c r="K145" s="302">
        <f t="shared" ca="1" si="114"/>
        <v>1.0000000000000002</v>
      </c>
      <c r="L145" s="302">
        <f t="shared" ca="1" si="114"/>
        <v>1.0000000000000002</v>
      </c>
      <c r="M145" s="302">
        <f t="shared" ca="1" si="114"/>
        <v>1.0000000000000002</v>
      </c>
      <c r="N145" s="302">
        <f t="shared" ca="1" si="114"/>
        <v>1.0000000000000002</v>
      </c>
      <c r="O145" s="302">
        <f t="shared" ca="1" si="114"/>
        <v>1.0000000000000002</v>
      </c>
      <c r="P145" s="302">
        <f t="shared" ca="1" si="114"/>
        <v>1</v>
      </c>
      <c r="Q145" s="302">
        <f t="shared" ca="1" si="114"/>
        <v>1</v>
      </c>
      <c r="R145" s="302">
        <f t="shared" ca="1" si="114"/>
        <v>1.0000000000000002</v>
      </c>
      <c r="S145" s="302">
        <f t="shared" ca="1" si="114"/>
        <v>1</v>
      </c>
      <c r="T145" s="302">
        <f t="shared" ca="1" si="114"/>
        <v>1</v>
      </c>
      <c r="U145" s="302">
        <f t="shared" ca="1" si="114"/>
        <v>1</v>
      </c>
      <c r="V145" s="302">
        <f t="shared" ca="1" si="114"/>
        <v>1</v>
      </c>
      <c r="W145" s="302">
        <f t="shared" ca="1" si="114"/>
        <v>1</v>
      </c>
      <c r="X145" s="302">
        <f t="shared" ca="1" si="114"/>
        <v>1</v>
      </c>
      <c r="Y145" s="302">
        <f t="shared" ca="1" si="114"/>
        <v>1</v>
      </c>
      <c r="Z145" s="302">
        <f t="shared" ca="1" si="114"/>
        <v>1</v>
      </c>
      <c r="AA145" s="302">
        <f t="shared" ca="1" si="114"/>
        <v>1</v>
      </c>
      <c r="AB145" s="302">
        <f t="shared" ca="1" si="114"/>
        <v>1</v>
      </c>
      <c r="AC145" s="302">
        <f t="shared" ca="1" si="114"/>
        <v>1</v>
      </c>
      <c r="AD145" s="302">
        <f t="shared" ca="1" si="114"/>
        <v>1</v>
      </c>
      <c r="AE145" s="302">
        <f t="shared" ca="1" si="114"/>
        <v>0.99999999999999978</v>
      </c>
      <c r="AF145" s="302">
        <f t="shared" ca="1" si="114"/>
        <v>0.99999999999999978</v>
      </c>
      <c r="AG145" s="302">
        <f t="shared" ca="1" si="114"/>
        <v>0.99999999999999978</v>
      </c>
      <c r="AH145" s="302">
        <f t="shared" ref="AH145:AP145" ca="1" si="115">SUM(AH130:AH144)</f>
        <v>1.0000000000000004</v>
      </c>
      <c r="AI145" s="302">
        <f t="shared" ca="1" si="115"/>
        <v>1.0000000000000004</v>
      </c>
      <c r="AJ145" s="302">
        <f t="shared" ca="1" si="115"/>
        <v>1</v>
      </c>
      <c r="AK145" s="302">
        <f t="shared" ca="1" si="115"/>
        <v>1.0000000000000002</v>
      </c>
      <c r="AL145" s="302">
        <f t="shared" ca="1" si="115"/>
        <v>1.0000000000000002</v>
      </c>
      <c r="AM145" s="302">
        <f t="shared" ca="1" si="115"/>
        <v>1.0000000000000002</v>
      </c>
      <c r="AN145" s="302">
        <f t="shared" ca="1" si="115"/>
        <v>1.0000000000000002</v>
      </c>
      <c r="AO145" s="302">
        <f t="shared" ca="1" si="115"/>
        <v>1</v>
      </c>
      <c r="AP145" s="302">
        <f t="shared" ca="1" si="115"/>
        <v>1</v>
      </c>
    </row>
  </sheetData>
  <mergeCells count="7">
    <mergeCell ref="C7:I7"/>
    <mergeCell ref="C8:I8"/>
    <mergeCell ref="B5:B6"/>
    <mergeCell ref="C3:I3"/>
    <mergeCell ref="C4:I4"/>
    <mergeCell ref="C5:I5"/>
    <mergeCell ref="C6:I6"/>
  </mergeCells>
  <phoneticPr fontId="2" type="noConversion"/>
  <pageMargins left="0.75" right="0.75" top="1" bottom="1" header="0.5" footer="0.5"/>
  <pageSetup orientation="portrait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20" enableFormatConditionsCalculation="0">
    <tabColor indexed="44"/>
  </sheetPr>
  <dimension ref="A1:AT136"/>
  <sheetViews>
    <sheetView topLeftCell="A121" workbookViewId="0">
      <selection activeCell="D131" sqref="D131"/>
    </sheetView>
  </sheetViews>
  <sheetFormatPr defaultColWidth="8.85546875" defaultRowHeight="12.75"/>
  <cols>
    <col min="1" max="1" width="4.7109375" style="1" customWidth="1"/>
    <col min="2" max="2" width="15.7109375" style="1" customWidth="1"/>
    <col min="3" max="3" width="7.42578125" style="1" customWidth="1"/>
    <col min="4" max="4" width="35.42578125" style="1" customWidth="1"/>
    <col min="5" max="16" width="9.85546875" style="1" customWidth="1"/>
    <col min="17" max="17" width="10.85546875" style="1" customWidth="1"/>
    <col min="18" max="24" width="9.85546875" style="1" customWidth="1"/>
    <col min="25" max="25" width="9.85546875" style="59" customWidth="1"/>
    <col min="26" max="42" width="9.85546875" style="1" customWidth="1"/>
    <col min="43" max="43" width="4.42578125" style="1" customWidth="1"/>
    <col min="44" max="44" width="11.85546875" style="1" customWidth="1"/>
    <col min="45" max="48" width="9.85546875" style="1" customWidth="1"/>
    <col min="49" max="16384" width="8.85546875" style="1"/>
  </cols>
  <sheetData>
    <row r="1" spans="1:46" s="15" customFormat="1" ht="26.25">
      <c r="A1" s="15">
        <v>9</v>
      </c>
      <c r="B1" s="15" t="s">
        <v>570</v>
      </c>
    </row>
    <row r="2" spans="1:46">
      <c r="C2" s="71"/>
    </row>
    <row r="3" spans="1:46" ht="25.5">
      <c r="B3" s="460" t="s">
        <v>453</v>
      </c>
      <c r="C3" s="493" t="s">
        <v>571</v>
      </c>
      <c r="D3" s="493"/>
      <c r="E3" s="493"/>
      <c r="F3" s="493"/>
      <c r="G3" s="493"/>
    </row>
    <row r="4" spans="1:46" ht="25.5">
      <c r="B4" s="461" t="s">
        <v>444</v>
      </c>
      <c r="C4" s="565" t="s">
        <v>450</v>
      </c>
      <c r="D4" s="565"/>
      <c r="E4" s="565"/>
      <c r="F4" s="565"/>
      <c r="G4" s="565"/>
    </row>
    <row r="5" spans="1:46">
      <c r="B5" s="552" t="s">
        <v>452</v>
      </c>
      <c r="C5" s="495" t="s">
        <v>574</v>
      </c>
      <c r="D5" s="496"/>
      <c r="E5" s="496"/>
      <c r="F5" s="496"/>
      <c r="G5" s="496"/>
    </row>
    <row r="6" spans="1:46" ht="26.25" customHeight="1">
      <c r="B6" s="552"/>
      <c r="C6" s="495" t="s">
        <v>575</v>
      </c>
      <c r="D6" s="496"/>
      <c r="E6" s="496"/>
      <c r="F6" s="496"/>
      <c r="G6" s="496"/>
    </row>
    <row r="7" spans="1:46" ht="25.5">
      <c r="B7" s="462" t="s">
        <v>480</v>
      </c>
      <c r="C7" s="566" t="s">
        <v>572</v>
      </c>
      <c r="D7" s="566"/>
      <c r="E7" s="566"/>
      <c r="F7" s="566"/>
      <c r="G7" s="566"/>
    </row>
    <row r="8" spans="1:46" ht="25.5">
      <c r="B8" s="463" t="s">
        <v>482</v>
      </c>
      <c r="C8" s="508" t="s">
        <v>573</v>
      </c>
      <c r="D8" s="508"/>
      <c r="E8" s="508"/>
      <c r="F8" s="508"/>
      <c r="G8" s="508"/>
    </row>
    <row r="11" spans="1:46" s="162" customFormat="1" ht="15.75">
      <c r="B11" s="101">
        <f>A1+0.01</f>
        <v>9.01</v>
      </c>
      <c r="C11" s="76" t="s">
        <v>576</v>
      </c>
      <c r="D11" s="330"/>
      <c r="E11" s="331"/>
      <c r="F11" s="331"/>
      <c r="G11" s="331"/>
      <c r="H11" s="331"/>
      <c r="I11" s="331"/>
      <c r="J11" s="331"/>
      <c r="K11" s="331"/>
      <c r="L11" s="331"/>
      <c r="M11" s="331"/>
      <c r="N11" s="331"/>
      <c r="O11" s="331"/>
      <c r="P11" s="331"/>
      <c r="Q11" s="331"/>
      <c r="R11" s="331"/>
      <c r="S11" s="331"/>
      <c r="T11" s="331"/>
      <c r="U11" s="331"/>
      <c r="V11" s="331"/>
      <c r="W11" s="331"/>
      <c r="Y11" s="160"/>
    </row>
    <row r="12" spans="1:46">
      <c r="C12" s="42"/>
    </row>
    <row r="13" spans="1:46">
      <c r="Y13" s="1"/>
      <c r="AR13" s="285">
        <f ca="1">'C. Masterfiles'!$D$106</f>
        <v>2015</v>
      </c>
      <c r="AS13" s="293"/>
      <c r="AT13" s="294"/>
    </row>
    <row r="14" spans="1:46" ht="38.25">
      <c r="C14" s="253">
        <f ca="1">'C. Masterfiles'!$D$106</f>
        <v>2015</v>
      </c>
      <c r="D14" s="156"/>
      <c r="E14" s="288" t="str">
        <f ca="1">'C. Masterfiles'!$E$13</f>
        <v>MSAN-CMN</v>
      </c>
      <c r="F14" s="189" t="str">
        <f ca="1">'C. Masterfiles'!$E$14</f>
        <v>MSAN-1GE</v>
      </c>
      <c r="G14" s="189" t="str">
        <f ca="1">'C. Masterfiles'!$E$15</f>
        <v>AGGR-CMN</v>
      </c>
      <c r="H14" s="189" t="str">
        <f ca="1">'C. Masterfiles'!$E$16</f>
        <v>AGGR-1GE-MSAN</v>
      </c>
      <c r="I14" s="189" t="str">
        <f ca="1">'C. Masterfiles'!$E$17</f>
        <v>AGGR-2,5GE-AGGR</v>
      </c>
      <c r="J14" s="189" t="str">
        <f ca="1">'C. Masterfiles'!$E$18</f>
        <v>AGGR-PROC</v>
      </c>
      <c r="K14" s="189" t="str">
        <f ca="1">'C. Masterfiles'!$E$19</f>
        <v>EDGE-CMN</v>
      </c>
      <c r="L14" s="189" t="str">
        <f ca="1">'C. Masterfiles'!$E$20</f>
        <v>EDGE-2,5GE-AGGR</v>
      </c>
      <c r="M14" s="189" t="str">
        <f ca="1">'C. Masterfiles'!$E$21</f>
        <v>EDGE-2,5GE-EDGE</v>
      </c>
      <c r="N14" s="189" t="str">
        <f ca="1">'C. Masterfiles'!$E$22</f>
        <v>EDGE-PROC</v>
      </c>
      <c r="O14" s="189" t="str">
        <f ca="1">'C. Masterfiles'!$E$23</f>
        <v>CORE-CMN</v>
      </c>
      <c r="P14" s="189" t="str">
        <f ca="1">'C. Masterfiles'!$E$24</f>
        <v>CORE-2,5GE-EDGE</v>
      </c>
      <c r="Q14" s="189" t="str">
        <f ca="1">'C. Masterfiles'!$E$25</f>
        <v>CORE-2,5GE-CORE</v>
      </c>
      <c r="R14" s="189" t="str">
        <f ca="1">'C. Masterfiles'!$E$26</f>
        <v>CORE-PROC</v>
      </c>
      <c r="S14" s="189" t="str">
        <f ca="1">'C. Masterfiles'!$E$27</f>
        <v>SX-CMN</v>
      </c>
      <c r="T14" s="189" t="str">
        <f ca="1">'C. Masterfiles'!$E$28</f>
        <v>SX-SBC</v>
      </c>
      <c r="U14" s="189" t="str">
        <f ca="1">'C. Masterfiles'!$E$29</f>
        <v>SX-VOICE</v>
      </c>
      <c r="V14" s="189" t="str">
        <f ca="1">'C. Masterfiles'!$E$30</f>
        <v>SX-RTU</v>
      </c>
      <c r="W14" s="189" t="str">
        <f ca="1">'C. Masterfiles'!$E$31</f>
        <v>ICGW-CMN</v>
      </c>
      <c r="X14" s="189" t="str">
        <f ca="1">'C. Masterfiles'!$E$32</f>
        <v>ICGW-CONTROL</v>
      </c>
      <c r="Y14" s="189" t="str">
        <f ca="1">'C. Masterfiles'!$E$33</f>
        <v>ICGW-1GE-CORE</v>
      </c>
      <c r="Z14" s="189" t="str">
        <f ca="1">'C. Masterfiles'!$E$34</f>
        <v>ICGW-TDM-OLO</v>
      </c>
      <c r="AA14" s="189" t="str">
        <f ca="1">'C. Masterfiles'!$E$35</f>
        <v>INTGW-CMN</v>
      </c>
      <c r="AB14" s="189" t="str">
        <f ca="1">'C. Masterfiles'!$E$36</f>
        <v>INTGW-CONTROL</v>
      </c>
      <c r="AC14" s="189" t="str">
        <f ca="1">'C. Masterfiles'!$E$37</f>
        <v>INTGW-1GE-CORE</v>
      </c>
      <c r="AD14" s="189" t="str">
        <f ca="1">'C. Masterfiles'!$E$38</f>
        <v>INTGW-TDM-INT</v>
      </c>
      <c r="AE14" s="189" t="str">
        <f ca="1">'C. Masterfiles'!$E$39</f>
        <v>SGW-CMN</v>
      </c>
      <c r="AF14" s="189" t="str">
        <f ca="1">'C. Masterfiles'!$E$40</f>
        <v>SGW-CONTROL</v>
      </c>
      <c r="AG14" s="189" t="str">
        <f ca="1">'C. Masterfiles'!$E$41</f>
        <v>SGW-SIGTRAN</v>
      </c>
      <c r="AH14" s="189" t="str">
        <f ca="1">'C. Masterfiles'!$E$42</f>
        <v>NMS</v>
      </c>
      <c r="AI14" s="189" t="str">
        <f ca="1">'C. Masterfiles'!$E$43</f>
        <v>OSS</v>
      </c>
      <c r="AJ14" s="189" t="str">
        <f ca="1">'C. Masterfiles'!$E$44</f>
        <v>IBIL</v>
      </c>
      <c r="AK14" s="189" t="str">
        <f ca="1">'C. Masterfiles'!$D$51</f>
        <v>MSAN ring</v>
      </c>
      <c r="AL14" s="189" t="str">
        <f ca="1">'C. Masterfiles'!$D$52</f>
        <v>AGGR ring</v>
      </c>
      <c r="AM14" s="189" t="str">
        <f ca="1">'C. Masterfiles'!$D$53</f>
        <v>EDGE ring</v>
      </c>
      <c r="AN14" s="189" t="str">
        <f ca="1">'C. Masterfiles'!$D$54</f>
        <v>CORE ring</v>
      </c>
      <c r="AO14" s="189" t="str">
        <f ca="1">'C. Masterfiles'!$D$55</f>
        <v>CORE-ICGW</v>
      </c>
      <c r="AP14" s="189" t="str">
        <f ca="1">'C. Masterfiles'!$D$56</f>
        <v>CORE-INTGW</v>
      </c>
      <c r="AR14" s="292" t="s">
        <v>68</v>
      </c>
      <c r="AS14" s="292" t="s">
        <v>4</v>
      </c>
      <c r="AT14" s="292" t="s">
        <v>39</v>
      </c>
    </row>
    <row r="15" spans="1:46">
      <c r="A15" s="85"/>
      <c r="C15" s="290"/>
      <c r="D15" s="158"/>
      <c r="E15" s="298">
        <f ca="1">'7.Network costs'!L74</f>
        <v>10789117.426431872</v>
      </c>
      <c r="F15" s="298">
        <f ca="1">'7.Network costs'!L75</f>
        <v>3486994.9056429653</v>
      </c>
      <c r="G15" s="298">
        <f ca="1">'7.Network costs'!L76</f>
        <v>470797.85133520904</v>
      </c>
      <c r="H15" s="298">
        <f ca="1">'7.Network costs'!L77</f>
        <v>681072.79800029774</v>
      </c>
      <c r="I15" s="298">
        <f ca="1">'7.Network costs'!L78</f>
        <v>1362145.5960005955</v>
      </c>
      <c r="J15" s="298">
        <f ca="1">'7.Network costs'!L79</f>
        <v>7316606.9653327083</v>
      </c>
      <c r="K15" s="298">
        <f ca="1">'7.Network costs'!L80</f>
        <v>1961657.7138967044</v>
      </c>
      <c r="L15" s="298">
        <f ca="1">'7.Network costs'!L81</f>
        <v>632094.24861541158</v>
      </c>
      <c r="M15" s="298">
        <f ca="1">'7.Network costs'!L82</f>
        <v>1264188.4972308232</v>
      </c>
      <c r="N15" s="298">
        <f ca="1">'7.Network costs'!L83</f>
        <v>6790441.7791242385</v>
      </c>
      <c r="O15" s="298">
        <f ca="1">'7.Network costs'!L84</f>
        <v>2317208.174540482</v>
      </c>
      <c r="P15" s="298">
        <f ca="1">'7.Network costs'!L85</f>
        <v>45077.264135811289</v>
      </c>
      <c r="Q15" s="298">
        <f ca="1">'7.Network costs'!L86</f>
        <v>88075.026657184819</v>
      </c>
      <c r="R15" s="298">
        <f ca="1">'7.Network costs'!L87</f>
        <v>6734208.4609463234</v>
      </c>
      <c r="S15" s="298">
        <f ca="1">'7.Network costs'!L88</f>
        <v>965.80283121654327</v>
      </c>
      <c r="T15" s="298">
        <f ca="1">'7.Network costs'!L89</f>
        <v>494458.14798080304</v>
      </c>
      <c r="U15" s="298">
        <f ca="1">'7.Network costs'!L90</f>
        <v>49445.814798080311</v>
      </c>
      <c r="V15" s="298">
        <f ca="1">'7.Network costs'!L91</f>
        <v>148337.44439424094</v>
      </c>
      <c r="W15" s="298">
        <f ca="1">'7.Network costs'!L92</f>
        <v>4280.1394276055935</v>
      </c>
      <c r="X15" s="298">
        <f ca="1">'7.Network costs'!L93</f>
        <v>47080.944546081832</v>
      </c>
      <c r="Y15" s="298">
        <f ca="1">'7.Network costs'!L94</f>
        <v>4382.5711544201677</v>
      </c>
      <c r="Z15" s="298">
        <f ca="1">'7.Network costs'!L95</f>
        <v>4382.5711544201677</v>
      </c>
      <c r="AA15" s="298">
        <f ca="1">'7.Network costs'!L96</f>
        <v>2147.0668689873487</v>
      </c>
      <c r="AB15" s="298">
        <f ca="1">'7.Network costs'!L97</f>
        <v>23617.440016918481</v>
      </c>
      <c r="AC15" s="298">
        <f ca="1">'7.Network costs'!L98</f>
        <v>1099.2250936903665</v>
      </c>
      <c r="AD15" s="298">
        <f ca="1">'7.Network costs'!L99</f>
        <v>1099.2250936903665</v>
      </c>
      <c r="AE15" s="298">
        <f ca="1">'7.Network costs'!L100</f>
        <v>2544.6194901890003</v>
      </c>
      <c r="AF15" s="298">
        <f ca="1">'7.Network costs'!L101</f>
        <v>1399.523206367694</v>
      </c>
      <c r="AG15" s="298">
        <f ca="1">'7.Network costs'!L102</f>
        <v>5211.0339699453825</v>
      </c>
      <c r="AH15" s="298">
        <f ca="1">'7.Network costs'!L103</f>
        <v>352496.28487822425</v>
      </c>
      <c r="AI15" s="298">
        <f ca="1">'7.Network costs'!L104</f>
        <v>3524962.8487822423</v>
      </c>
      <c r="AJ15" s="298">
        <f ca="1">'7.Network costs'!L105</f>
        <v>2114977.7092693457</v>
      </c>
      <c r="AK15" s="298">
        <f ca="1">'7.Network costs'!F185</f>
        <v>30420407.243021492</v>
      </c>
      <c r="AL15" s="298">
        <f ca="1">'7.Network costs'!F186</f>
        <v>15508213.04089693</v>
      </c>
      <c r="AM15" s="298">
        <f ca="1">'7.Network costs'!F187</f>
        <v>5281518.3216848029</v>
      </c>
      <c r="AN15" s="298">
        <f ca="1">'7.Network costs'!F188</f>
        <v>4606902.8019536939</v>
      </c>
      <c r="AO15" s="298">
        <f ca="1">'7.Network costs'!F189</f>
        <v>0</v>
      </c>
      <c r="AP15" s="298">
        <f ca="1">'7.Network costs'!F190</f>
        <v>0</v>
      </c>
      <c r="AR15" s="9"/>
      <c r="AS15" s="9"/>
      <c r="AT15" s="9"/>
    </row>
    <row r="16" spans="1:46">
      <c r="A16" s="85"/>
      <c r="C16" s="289" t="s">
        <v>21</v>
      </c>
      <c r="D16" s="289" t="s">
        <v>45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R16" s="9"/>
      <c r="AS16" s="9"/>
      <c r="AT16" s="9"/>
    </row>
    <row r="17" spans="1:46">
      <c r="A17" s="85"/>
      <c r="C17" s="114" t="str">
        <f ca="1">'C. Masterfiles'!C86</f>
        <v>S01</v>
      </c>
      <c r="D17" s="114" t="str">
        <f ca="1">'C. Masterfiles'!D86</f>
        <v>Повиквания в мрежата (On Net calls)</v>
      </c>
      <c r="E17" s="291">
        <f ca="1">E$15*'8.Routing factors'!E35</f>
        <v>92637.488719235786</v>
      </c>
      <c r="F17" s="291">
        <f ca="1">F$15*'8.Routing factors'!F35</f>
        <v>29940.025533892323</v>
      </c>
      <c r="G17" s="291">
        <f ca="1">G$15*'8.Routing factors'!G35</f>
        <v>4139.2637414573828</v>
      </c>
      <c r="H17" s="291">
        <f ca="1">H$15*'8.Routing factors'!H35</f>
        <v>5988.0051067784661</v>
      </c>
      <c r="I17" s="291">
        <f ca="1">I$15*'8.Routing factors'!I35</f>
        <v>11976.010213556932</v>
      </c>
      <c r="J17" s="291">
        <f ca="1">J$15*'8.Routing factors'!J35</f>
        <v>64327.74881237292</v>
      </c>
      <c r="K17" s="291">
        <f ca="1">K$15*'8.Routing factors'!K35</f>
        <v>18583.330625607025</v>
      </c>
      <c r="L17" s="291">
        <f ca="1">L$15*'8.Routing factors'!L35</f>
        <v>5988.0051067784671</v>
      </c>
      <c r="M17" s="291">
        <f ca="1">M$15*'8.Routing factors'!M35</f>
        <v>11976.010213556934</v>
      </c>
      <c r="N17" s="291">
        <f ca="1">N$15*'8.Routing factors'!N35</f>
        <v>64327.748812372927</v>
      </c>
      <c r="O17" s="291">
        <f ca="1">O$15*'8.Routing factors'!O35</f>
        <v>22134.86354963098</v>
      </c>
      <c r="P17" s="291">
        <f ca="1">P$15*'8.Routing factors'!P35</f>
        <v>5988.005106778468</v>
      </c>
      <c r="Q17" s="291">
        <f ca="1">Q$15*'8.Routing factors'!Q35</f>
        <v>11976.01021355693</v>
      </c>
      <c r="R17" s="291">
        <f ca="1">R$15*'8.Routing factors'!R35</f>
        <v>64327.748812372927</v>
      </c>
      <c r="S17" s="291">
        <f ca="1">S$15*'8.Routing factors'!S35</f>
        <v>456.87893317874301</v>
      </c>
      <c r="T17" s="291">
        <f ca="1">T$15*'8.Routing factors'!T35</f>
        <v>233906.44948353383</v>
      </c>
      <c r="U17" s="291">
        <f ca="1">U$15*'8.Routing factors'!U35</f>
        <v>23390.644948353387</v>
      </c>
      <c r="V17" s="291">
        <f ca="1">V$15*'8.Routing factors'!V35</f>
        <v>70171.934845060168</v>
      </c>
      <c r="W17" s="291">
        <f ca="1">W$15*'8.Routing factors'!W35</f>
        <v>0</v>
      </c>
      <c r="X17" s="291">
        <f ca="1">X$15*'8.Routing factors'!X35</f>
        <v>0</v>
      </c>
      <c r="Y17" s="291">
        <f ca="1">Y$15*'8.Routing factors'!Y35</f>
        <v>0</v>
      </c>
      <c r="Z17" s="291">
        <f ca="1">Z$15*'8.Routing factors'!Z35</f>
        <v>0</v>
      </c>
      <c r="AA17" s="291">
        <f ca="1">AA$15*'8.Routing factors'!AA35</f>
        <v>0</v>
      </c>
      <c r="AB17" s="291">
        <f ca="1">AB$15*'8.Routing factors'!AB35</f>
        <v>0</v>
      </c>
      <c r="AC17" s="291">
        <f ca="1">AC$15*'8.Routing factors'!AC35</f>
        <v>0</v>
      </c>
      <c r="AD17" s="291">
        <f ca="1">AD$15*'8.Routing factors'!AD35</f>
        <v>0</v>
      </c>
      <c r="AE17" s="291">
        <f ca="1">AE$15*'8.Routing factors'!AE35</f>
        <v>0</v>
      </c>
      <c r="AF17" s="291">
        <f ca="1">AF$15*'8.Routing factors'!AF35</f>
        <v>0</v>
      </c>
      <c r="AG17" s="291">
        <f ca="1">AG$15*'8.Routing factors'!AG35</f>
        <v>0</v>
      </c>
      <c r="AH17" s="291">
        <f ca="1">AH$15*'8.Routing factors'!AH35</f>
        <v>1634.4082539920569</v>
      </c>
      <c r="AI17" s="291">
        <f ca="1">AI$15*'8.Routing factors'!AI35</f>
        <v>16344.082539920568</v>
      </c>
      <c r="AJ17" s="291">
        <f ca="1">AJ$15*'8.Routing factors'!AJ35</f>
        <v>1000503.1340513312</v>
      </c>
      <c r="AK17" s="291">
        <f ca="1">AK$15*'8.Routing factors'!AK35</f>
        <v>261195.61234045643</v>
      </c>
      <c r="AL17" s="291">
        <f ca="1">AL$15*'8.Routing factors'!AL35</f>
        <v>136348.50658924514</v>
      </c>
      <c r="AM17" s="291">
        <f ca="1">AM$15*'8.Routing factors'!AM35</f>
        <v>50033.296064737435</v>
      </c>
      <c r="AN17" s="291">
        <f ca="1">AN$15*'8.Routing factors'!AN35</f>
        <v>22286.512322128772</v>
      </c>
      <c r="AO17" s="291">
        <f ca="1">AO$15*'8.Routing factors'!AO35</f>
        <v>0</v>
      </c>
      <c r="AP17" s="291">
        <f ca="1">AP$15*'8.Routing factors'!AP35</f>
        <v>0</v>
      </c>
      <c r="AR17" s="297">
        <f t="shared" ref="AR17:AR31" ca="1" si="0">SUM(E17:AP17)</f>
        <v>2230581.724939886</v>
      </c>
      <c r="AS17" s="295">
        <f ca="1">'2.Traffic'!H74</f>
        <v>765000000</v>
      </c>
      <c r="AT17" s="414">
        <f ca="1">IF(AS17=0,AR17,AR17/AS17)</f>
        <v>2.9157931044965831E-3</v>
      </c>
    </row>
    <row r="18" spans="1:46">
      <c r="A18" s="85"/>
      <c r="C18" s="114" t="str">
        <f ca="1">'C. Masterfiles'!C87</f>
        <v>S02</v>
      </c>
      <c r="D18" s="114" t="str">
        <f ca="1">'C. Masterfiles'!D87</f>
        <v>Изходящи повиквания към ОП (Originating calls to OLO)</v>
      </c>
      <c r="E18" s="291">
        <f ca="1">E$15*'8.Routing factors'!E36</f>
        <v>19221.108833286835</v>
      </c>
      <c r="F18" s="291">
        <f ca="1">F$15*'8.Routing factors'!F36</f>
        <v>6212.1771349230767</v>
      </c>
      <c r="G18" s="291">
        <f ca="1">G$15*'8.Routing factors'!G36</f>
        <v>858.84494457058656</v>
      </c>
      <c r="H18" s="291">
        <f ca="1">H$15*'8.Routing factors'!H36</f>
        <v>1242.4354269846156</v>
      </c>
      <c r="I18" s="291">
        <f ca="1">I$15*'8.Routing factors'!I36</f>
        <v>2484.8708539692311</v>
      </c>
      <c r="J18" s="291">
        <f ca="1">J$15*'8.Routing factors'!J36</f>
        <v>13347.19537433028</v>
      </c>
      <c r="K18" s="291">
        <f ca="1">K$15*'8.Routing factors'!K36</f>
        <v>3855.8063844143844</v>
      </c>
      <c r="L18" s="291">
        <f ca="1">L$15*'8.Routing factors'!L36</f>
        <v>1242.4354269846158</v>
      </c>
      <c r="M18" s="291">
        <f ca="1">M$15*'8.Routing factors'!M36</f>
        <v>2484.8708539692316</v>
      </c>
      <c r="N18" s="291">
        <f ca="1">N$15*'8.Routing factors'!N36</f>
        <v>13347.195374330284</v>
      </c>
      <c r="O18" s="291">
        <f ca="1">O$15*'8.Routing factors'!O36</f>
        <v>6889.0569117251962</v>
      </c>
      <c r="P18" s="291">
        <f ca="1">P$15*'8.Routing factors'!P36</f>
        <v>1242.435426984616</v>
      </c>
      <c r="Q18" s="291">
        <f ca="1">Q$15*'8.Routing factors'!Q36</f>
        <v>2484.8708539692311</v>
      </c>
      <c r="R18" s="291">
        <f ca="1">R$15*'8.Routing factors'!R36</f>
        <v>20020.793061495428</v>
      </c>
      <c r="S18" s="291">
        <f ca="1">S$15*'8.Routing factors'!S36</f>
        <v>189.59321587138652</v>
      </c>
      <c r="T18" s="291">
        <f ca="1">T$15*'8.Routing factors'!T36</f>
        <v>97065.26773317311</v>
      </c>
      <c r="U18" s="291">
        <f ca="1">U$15*'8.Routing factors'!U36</f>
        <v>9706.5267733173114</v>
      </c>
      <c r="V18" s="291">
        <f ca="1">V$15*'8.Routing factors'!V36</f>
        <v>29119.580319951936</v>
      </c>
      <c r="W18" s="291">
        <f ca="1">W$15*'8.Routing factors'!W36</f>
        <v>1213.3965815768736</v>
      </c>
      <c r="X18" s="291">
        <f ca="1">X$15*'8.Routing factors'!X36</f>
        <v>13347.195374330284</v>
      </c>
      <c r="Y18" s="291">
        <f ca="1">Y$15*'8.Routing factors'!Y36</f>
        <v>1242.4354269846158</v>
      </c>
      <c r="Z18" s="291">
        <f ca="1">Z$15*'8.Routing factors'!Z36</f>
        <v>1242.4354269846158</v>
      </c>
      <c r="AA18" s="291">
        <f ca="1">AA$15*'8.Routing factors'!AA36</f>
        <v>0</v>
      </c>
      <c r="AB18" s="291">
        <f ca="1">AB$15*'8.Routing factors'!AB36</f>
        <v>0</v>
      </c>
      <c r="AC18" s="291">
        <f ca="1">AC$15*'8.Routing factors'!AC36</f>
        <v>0</v>
      </c>
      <c r="AD18" s="291">
        <f ca="1">AD$15*'8.Routing factors'!AD36</f>
        <v>0</v>
      </c>
      <c r="AE18" s="291">
        <f ca="1">AE$15*'8.Routing factors'!AE36</f>
        <v>947.96607935693248</v>
      </c>
      <c r="AF18" s="291">
        <f ca="1">AF$15*'8.Routing factors'!AF36</f>
        <v>521.37481930977663</v>
      </c>
      <c r="AG18" s="291">
        <f ca="1">AG$15*'8.Routing factors'!AG36</f>
        <v>1941.3053546634619</v>
      </c>
      <c r="AH18" s="291">
        <f ca="1">AH$15*'8.Routing factors'!AH36</f>
        <v>678.23813797923924</v>
      </c>
      <c r="AI18" s="291">
        <f ca="1">AI$15*'8.Routing factors'!AI36</f>
        <v>6782.3813797923922</v>
      </c>
      <c r="AJ18" s="291">
        <f ca="1">AJ$15*'8.Routing factors'!AJ36</f>
        <v>415183.52652951417</v>
      </c>
      <c r="AK18" s="291">
        <f ca="1">AK$15*'8.Routing factors'!AK36</f>
        <v>54194.790478278919</v>
      </c>
      <c r="AL18" s="291">
        <f ca="1">AL$15*'8.Routing factors'!AL36</f>
        <v>28290.592940736911</v>
      </c>
      <c r="AM18" s="291">
        <f ca="1">AM$15*'8.Routing factors'!AM36</f>
        <v>10381.276978082502</v>
      </c>
      <c r="AN18" s="291">
        <f ca="1">AN$15*'8.Routing factors'!AN36</f>
        <v>4624.1698126805504</v>
      </c>
      <c r="AO18" s="291">
        <f ca="1">AO$15*'8.Routing factors'!AO36</f>
        <v>0</v>
      </c>
      <c r="AP18" s="291">
        <f ca="1">AP$15*'8.Routing factors'!AP36</f>
        <v>0</v>
      </c>
      <c r="AR18" s="297">
        <f t="shared" ca="1" si="0"/>
        <v>771606.15022452257</v>
      </c>
      <c r="AS18" s="295">
        <f ca="1">'2.Traffic'!H75</f>
        <v>306000000</v>
      </c>
      <c r="AT18" s="414">
        <f t="shared" ref="AT18:AT31" ca="1" si="1">IF(AS18=0,AR18,AR18/AS18)</f>
        <v>2.5215887262239299E-3</v>
      </c>
    </row>
    <row r="19" spans="1:46">
      <c r="A19" s="85"/>
      <c r="C19" s="114" t="str">
        <f ca="1">'C. Masterfiles'!C88</f>
        <v>S03</v>
      </c>
      <c r="D19" s="114" t="str">
        <f ca="1">'C. Masterfiles'!D88</f>
        <v>Входящи повиквания от ОП (Terminating calls from OLO)</v>
      </c>
      <c r="E19" s="291">
        <f ca="1">E$15*'8.Routing factors'!E37</f>
        <v>18733.822361106977</v>
      </c>
      <c r="F19" s="291">
        <f ca="1">F$15*'8.Routing factors'!F37</f>
        <v>6054.6883080875132</v>
      </c>
      <c r="G19" s="291">
        <f ca="1">G$15*'8.Routing factors'!G37</f>
        <v>837.07182384070711</v>
      </c>
      <c r="H19" s="291">
        <f ca="1">H$15*'8.Routing factors'!H37</f>
        <v>1210.9376616175027</v>
      </c>
      <c r="I19" s="291">
        <f ca="1">I$15*'8.Routing factors'!I37</f>
        <v>2421.8753232350055</v>
      </c>
      <c r="J19" s="291">
        <f ca="1">J$15*'8.Routing factors'!J37</f>
        <v>13008.822192852356</v>
      </c>
      <c r="K19" s="291">
        <f ca="1">K$15*'8.Routing factors'!K37</f>
        <v>3758.0554010155479</v>
      </c>
      <c r="L19" s="291">
        <f ca="1">L$15*'8.Routing factors'!L37</f>
        <v>1210.9376616175032</v>
      </c>
      <c r="M19" s="291">
        <f ca="1">M$15*'8.Routing factors'!M37</f>
        <v>2421.8753232350064</v>
      </c>
      <c r="N19" s="291">
        <f ca="1">N$15*'8.Routing factors'!N37</f>
        <v>13008.82219285236</v>
      </c>
      <c r="O19" s="291">
        <f ca="1">O$15*'8.Routing factors'!O37</f>
        <v>6714.4080780768827</v>
      </c>
      <c r="P19" s="291">
        <f ca="1">P$15*'8.Routing factors'!P37</f>
        <v>1210.9376616175032</v>
      </c>
      <c r="Q19" s="291">
        <f ca="1">Q$15*'8.Routing factors'!Q37</f>
        <v>2421.8753232350055</v>
      </c>
      <c r="R19" s="291">
        <f ca="1">R$15*'8.Routing factors'!R37</f>
        <v>19513.233289278538</v>
      </c>
      <c r="S19" s="291">
        <f ca="1">S$15*'8.Routing factors'!S37</f>
        <v>184.78671848809253</v>
      </c>
      <c r="T19" s="291">
        <f ca="1">T$15*'8.Routing factors'!T37</f>
        <v>94604.504813867417</v>
      </c>
      <c r="U19" s="291">
        <f ca="1">U$15*'8.Routing factors'!U37</f>
        <v>9460.4504813867425</v>
      </c>
      <c r="V19" s="291">
        <f ca="1">V$15*'8.Routing factors'!V37</f>
        <v>28381.351444160231</v>
      </c>
      <c r="W19" s="291">
        <f ca="1">W$15*'8.Routing factors'!W37</f>
        <v>1182.6349983237922</v>
      </c>
      <c r="X19" s="291">
        <f ca="1">X$15*'8.Routing factors'!X37</f>
        <v>13008.82219285236</v>
      </c>
      <c r="Y19" s="291">
        <f ca="1">Y$15*'8.Routing factors'!Y37</f>
        <v>1210.937661617503</v>
      </c>
      <c r="Z19" s="291">
        <f ca="1">Z$15*'8.Routing factors'!Z37</f>
        <v>1210.937661617503</v>
      </c>
      <c r="AA19" s="291">
        <f ca="1">AA$15*'8.Routing factors'!AA37</f>
        <v>0</v>
      </c>
      <c r="AB19" s="291">
        <f ca="1">AB$15*'8.Routing factors'!AB37</f>
        <v>0</v>
      </c>
      <c r="AC19" s="291">
        <f ca="1">AC$15*'8.Routing factors'!AC37</f>
        <v>0</v>
      </c>
      <c r="AD19" s="291">
        <f ca="1">AD$15*'8.Routing factors'!AD37</f>
        <v>0</v>
      </c>
      <c r="AE19" s="291">
        <f ca="1">AE$15*'8.Routing factors'!AE37</f>
        <v>923.93359244046246</v>
      </c>
      <c r="AF19" s="291">
        <f ca="1">AF$15*'8.Routing factors'!AF37</f>
        <v>508.15711690829517</v>
      </c>
      <c r="AG19" s="291">
        <f ca="1">AG$15*'8.Routing factors'!AG37</f>
        <v>1892.0900962773483</v>
      </c>
      <c r="AH19" s="291">
        <f ca="1">AH$15*'8.Routing factors'!AH37</f>
        <v>661.04369449420005</v>
      </c>
      <c r="AI19" s="291">
        <f ca="1">AI$15*'8.Routing factors'!AI37</f>
        <v>6610.4369449420001</v>
      </c>
      <c r="AJ19" s="291">
        <f ca="1">AJ$15*'8.Routing factors'!AJ37</f>
        <v>404657.94667329924</v>
      </c>
      <c r="AK19" s="291">
        <f ca="1">AK$15*'8.Routing factors'!AK37</f>
        <v>52820.864109527844</v>
      </c>
      <c r="AL19" s="291">
        <f ca="1">AL$15*'8.Routing factors'!AL37</f>
        <v>27573.380247674464</v>
      </c>
      <c r="AM19" s="291">
        <f ca="1">AM$15*'8.Routing factors'!AM37</f>
        <v>10118.094667465162</v>
      </c>
      <c r="AN19" s="291">
        <f ca="1">AN$15*'8.Routing factors'!AN37</f>
        <v>4506.9395626296546</v>
      </c>
      <c r="AO19" s="291">
        <f ca="1">AO$15*'8.Routing factors'!AO37</f>
        <v>0</v>
      </c>
      <c r="AP19" s="291">
        <f ca="1">AP$15*'8.Routing factors'!AP37</f>
        <v>0</v>
      </c>
      <c r="AR19" s="297">
        <f t="shared" ca="1" si="0"/>
        <v>752044.67527964083</v>
      </c>
      <c r="AS19" s="295">
        <f ca="1">'2.Traffic'!H76</f>
        <v>306000000</v>
      </c>
      <c r="AT19" s="414">
        <f t="shared" ca="1" si="1"/>
        <v>2.4576623375151662E-3</v>
      </c>
    </row>
    <row r="20" spans="1:46">
      <c r="A20" s="85"/>
      <c r="C20" s="114" t="str">
        <f ca="1">'C. Masterfiles'!C89</f>
        <v>S04</v>
      </c>
      <c r="D20" s="114" t="str">
        <f ca="1">'C. Masterfiles'!D89</f>
        <v>Изходящи международни повиквания (Outgoing Calls to International)</v>
      </c>
      <c r="E20" s="291">
        <f ca="1">E$15*'8.Routing factors'!E38</f>
        <v>4564.0138038243676</v>
      </c>
      <c r="F20" s="291">
        <f ca="1">F$15*'8.Routing factors'!F38</f>
        <v>1475.0690213298546</v>
      </c>
      <c r="G20" s="291">
        <f ca="1">G$15*'8.Routing factors'!G38</f>
        <v>203.93101232415444</v>
      </c>
      <c r="H20" s="291">
        <f ca="1">H$15*'8.Routing factors'!H38</f>
        <v>295.01380426597098</v>
      </c>
      <c r="I20" s="291">
        <f ca="1">I$15*'8.Routing factors'!I38</f>
        <v>590.02760853194195</v>
      </c>
      <c r="J20" s="291">
        <f ca="1">J$15*'8.Routing factors'!J38</f>
        <v>3169.2648150084538</v>
      </c>
      <c r="K20" s="291">
        <f ca="1">K$15*'8.Routing factors'!K38</f>
        <v>915.55350505406329</v>
      </c>
      <c r="L20" s="291">
        <f ca="1">L$15*'8.Routing factors'!L38</f>
        <v>295.01380426597103</v>
      </c>
      <c r="M20" s="291">
        <f ca="1">M$15*'8.Routing factors'!M38</f>
        <v>590.02760853194206</v>
      </c>
      <c r="N20" s="291">
        <f ca="1">N$15*'8.Routing factors'!N38</f>
        <v>3169.2648150084542</v>
      </c>
      <c r="O20" s="291">
        <f ca="1">O$15*'8.Routing factors'!O38</f>
        <v>1635.7927689371954</v>
      </c>
      <c r="P20" s="291">
        <f ca="1">P$15*'8.Routing factors'!P38</f>
        <v>295.01380426597103</v>
      </c>
      <c r="Q20" s="291">
        <f ca="1">Q$15*'8.Routing factors'!Q38</f>
        <v>590.02760853194184</v>
      </c>
      <c r="R20" s="291">
        <f ca="1">R$15*'8.Routing factors'!R38</f>
        <v>4753.8972225126799</v>
      </c>
      <c r="S20" s="291">
        <f ca="1">S$15*'8.Routing factors'!S38</f>
        <v>45.018529464332303</v>
      </c>
      <c r="T20" s="291">
        <f ca="1">T$15*'8.Routing factors'!T38</f>
        <v>23047.953458278986</v>
      </c>
      <c r="U20" s="291">
        <f ca="1">U$15*'8.Routing factors'!U38</f>
        <v>2304.7953458278989</v>
      </c>
      <c r="V20" s="291">
        <f ca="1">V$15*'8.Routing factors'!V38</f>
        <v>6914.3860374836968</v>
      </c>
      <c r="W20" s="291">
        <f ca="1">W$15*'8.Routing factors'!W38</f>
        <v>0</v>
      </c>
      <c r="X20" s="291">
        <f ca="1">X$15*'8.Routing factors'!X38</f>
        <v>0</v>
      </c>
      <c r="Y20" s="291">
        <f ca="1">Y$15*'8.Routing factors'!Y38</f>
        <v>0</v>
      </c>
      <c r="Z20" s="291">
        <f ca="1">Z$15*'8.Routing factors'!Z38</f>
        <v>0</v>
      </c>
      <c r="AA20" s="291">
        <f ca="1">AA$15*'8.Routing factors'!AA38</f>
        <v>576.23717714345344</v>
      </c>
      <c r="AB20" s="291">
        <f ca="1">AB$15*'8.Routing factors'!AB38</f>
        <v>6338.5296300169075</v>
      </c>
      <c r="AC20" s="291">
        <f ca="1">AC$15*'8.Routing factors'!AC38</f>
        <v>295.01380426597103</v>
      </c>
      <c r="AD20" s="291">
        <f ca="1">AD$15*'8.Routing factors'!AD38</f>
        <v>295.01380426597103</v>
      </c>
      <c r="AE20" s="291">
        <f ca="1">AE$15*'8.Routing factors'!AE38</f>
        <v>225.09264732166147</v>
      </c>
      <c r="AF20" s="291">
        <f ca="1">AF$15*'8.Routing factors'!AF38</f>
        <v>123.79940683626771</v>
      </c>
      <c r="AG20" s="291">
        <f ca="1">AG$15*'8.Routing factors'!AG38</f>
        <v>460.95906916557965</v>
      </c>
      <c r="AH20" s="291">
        <f ca="1">AH$15*'8.Routing factors'!AH38</f>
        <v>161.04628774884534</v>
      </c>
      <c r="AI20" s="291">
        <f ca="1">AI$15*'8.Routing factors'!AI38</f>
        <v>1610.4628774884532</v>
      </c>
      <c r="AJ20" s="291">
        <f ca="1">AJ$15*'8.Routing factors'!AJ38</f>
        <v>98584.497004648219</v>
      </c>
      <c r="AK20" s="291">
        <f ca="1">AK$15*'8.Routing factors'!AK38</f>
        <v>12868.444478597645</v>
      </c>
      <c r="AL20" s="291">
        <f ca="1">AL$15*'8.Routing factors'!AL38</f>
        <v>6717.5446442659795</v>
      </c>
      <c r="AM20" s="291">
        <f ca="1">AM$15*'8.Routing factors'!AM38</f>
        <v>2465.0134308193587</v>
      </c>
      <c r="AN20" s="291">
        <f ca="1">AN$15*'8.Routing factors'!AN38</f>
        <v>1097.9998625132923</v>
      </c>
      <c r="AO20" s="291">
        <f ca="1">AO$15*'8.Routing factors'!AO38</f>
        <v>0</v>
      </c>
      <c r="AP20" s="291">
        <f ca="1">AP$15*'8.Routing factors'!AP38</f>
        <v>0</v>
      </c>
      <c r="AR20" s="297">
        <f t="shared" ca="1" si="0"/>
        <v>186673.7186985455</v>
      </c>
      <c r="AS20" s="295">
        <f ca="1">'2.Traffic'!H77</f>
        <v>76500000</v>
      </c>
      <c r="AT20" s="296">
        <f t="shared" ca="1" si="1"/>
        <v>2.4401793293927516E-3</v>
      </c>
    </row>
    <row r="21" spans="1:46">
      <c r="A21" s="85"/>
      <c r="C21" s="114" t="str">
        <f ca="1">'C. Masterfiles'!C90</f>
        <v>S05</v>
      </c>
      <c r="D21" s="114" t="str">
        <f ca="1">'C. Masterfiles'!D90</f>
        <v>Входящи международни повиквания (Incoming calls from international)</v>
      </c>
      <c r="E21" s="291">
        <f ca="1">E$15*'8.Routing factors'!E39</f>
        <v>4487.9188649431817</v>
      </c>
      <c r="F21" s="291">
        <f ca="1">F$15*'8.Routing factors'!F39</f>
        <v>1450.4754745422506</v>
      </c>
      <c r="G21" s="291">
        <f ca="1">G$15*'8.Routing factors'!G39</f>
        <v>200.53090912863351</v>
      </c>
      <c r="H21" s="291">
        <f ca="1">H$15*'8.Routing factors'!H39</f>
        <v>290.09509490845016</v>
      </c>
      <c r="I21" s="291">
        <f ca="1">I$15*'8.Routing factors'!I39</f>
        <v>580.19018981690033</v>
      </c>
      <c r="J21" s="291">
        <f ca="1">J$15*'8.Routing factors'!J39</f>
        <v>3116.4242622050683</v>
      </c>
      <c r="K21" s="291">
        <f ca="1">K$15*'8.Routing factors'!K39</f>
        <v>900.28865463858779</v>
      </c>
      <c r="L21" s="291">
        <f ca="1">L$15*'8.Routing factors'!L39</f>
        <v>290.09509490845022</v>
      </c>
      <c r="M21" s="291">
        <f ca="1">M$15*'8.Routing factors'!M39</f>
        <v>580.19018981690044</v>
      </c>
      <c r="N21" s="291">
        <f ca="1">N$15*'8.Routing factors'!N39</f>
        <v>3116.4242622050692</v>
      </c>
      <c r="O21" s="291">
        <f ca="1">O$15*'8.Routing factors'!O39</f>
        <v>1608.5195055061652</v>
      </c>
      <c r="P21" s="291">
        <f ca="1">P$15*'8.Routing factors'!P39</f>
        <v>290.09509490845022</v>
      </c>
      <c r="Q21" s="291">
        <f ca="1">Q$15*'8.Routing factors'!Q39</f>
        <v>580.19018981690022</v>
      </c>
      <c r="R21" s="291">
        <f ca="1">R$15*'8.Routing factors'!R39</f>
        <v>4674.6363933076036</v>
      </c>
      <c r="S21" s="291">
        <f ca="1">S$15*'8.Routing factors'!S39</f>
        <v>44.267944037697809</v>
      </c>
      <c r="T21" s="291">
        <f ca="1">T$15*'8.Routing factors'!T39</f>
        <v>22663.679289722673</v>
      </c>
      <c r="U21" s="291">
        <f ca="1">U$15*'8.Routing factors'!U39</f>
        <v>2266.3679289722677</v>
      </c>
      <c r="V21" s="291">
        <f ca="1">V$15*'8.Routing factors'!V39</f>
        <v>6799.1037869168031</v>
      </c>
      <c r="W21" s="291">
        <f ca="1">W$15*'8.Routing factors'!W39</f>
        <v>0</v>
      </c>
      <c r="X21" s="291">
        <f ca="1">X$15*'8.Routing factors'!X39</f>
        <v>0</v>
      </c>
      <c r="Y21" s="291">
        <f ca="1">Y$15*'8.Routing factors'!Y39</f>
        <v>0</v>
      </c>
      <c r="Z21" s="291">
        <f ca="1">Z$15*'8.Routing factors'!Z39</f>
        <v>0</v>
      </c>
      <c r="AA21" s="291">
        <f ca="1">AA$15*'8.Routing factors'!AA39</f>
        <v>566.62968368253189</v>
      </c>
      <c r="AB21" s="291">
        <f ca="1">AB$15*'8.Routing factors'!AB39</f>
        <v>6232.8485244101375</v>
      </c>
      <c r="AC21" s="291">
        <f ca="1">AC$15*'8.Routing factors'!AC39</f>
        <v>290.09509490845016</v>
      </c>
      <c r="AD21" s="291">
        <f ca="1">AD$15*'8.Routing factors'!AD39</f>
        <v>290.09509490845016</v>
      </c>
      <c r="AE21" s="291">
        <f ca="1">AE$15*'8.Routing factors'!AE39</f>
        <v>221.339720188489</v>
      </c>
      <c r="AF21" s="291">
        <f ca="1">AF$15*'8.Routing factors'!AF39</f>
        <v>121.73532274238548</v>
      </c>
      <c r="AG21" s="291">
        <f ca="1">AG$15*'8.Routing factors'!AG39</f>
        <v>453.27358579445337</v>
      </c>
      <c r="AH21" s="291">
        <f ca="1">AH$15*'8.Routing factors'!AH39</f>
        <v>158.36119345464724</v>
      </c>
      <c r="AI21" s="291">
        <f ca="1">AI$15*'8.Routing factors'!AI39</f>
        <v>1583.6119345464722</v>
      </c>
      <c r="AJ21" s="291">
        <f ca="1">AJ$15*'8.Routing factors'!AJ39</f>
        <v>96940.816333061492</v>
      </c>
      <c r="AK21" s="291">
        <f ca="1">AK$15*'8.Routing factors'!AK39</f>
        <v>12653.891337834948</v>
      </c>
      <c r="AL21" s="291">
        <f ca="1">AL$15*'8.Routing factors'!AL39</f>
        <v>6605.5442930162253</v>
      </c>
      <c r="AM21" s="291">
        <f ca="1">AM$15*'8.Routing factors'!AM39</f>
        <v>2423.9147281374508</v>
      </c>
      <c r="AN21" s="291">
        <f ca="1">AN$15*'8.Routing factors'!AN39</f>
        <v>1079.6931184890987</v>
      </c>
      <c r="AO21" s="291">
        <f ca="1">AO$15*'8.Routing factors'!AO39</f>
        <v>0</v>
      </c>
      <c r="AP21" s="291">
        <f ca="1">AP$15*'8.Routing factors'!AP39</f>
        <v>0</v>
      </c>
      <c r="AR21" s="297">
        <f t="shared" ca="1" si="0"/>
        <v>183561.34309547729</v>
      </c>
      <c r="AS21" s="295">
        <f ca="1">'2.Traffic'!H78</f>
        <v>76500000</v>
      </c>
      <c r="AT21" s="296">
        <f t="shared" ca="1" si="1"/>
        <v>2.3994946809866311E-3</v>
      </c>
    </row>
    <row r="22" spans="1:46">
      <c r="A22" s="85"/>
      <c r="C22" s="114" t="str">
        <f ca="1">'C. Masterfiles'!C91</f>
        <v>S06</v>
      </c>
      <c r="D22" s="114" t="str">
        <f ca="1">'C. Masterfiles'!D91</f>
        <v>Транзит на повиквания (Transit calls)</v>
      </c>
      <c r="E22" s="291">
        <f ca="1">E$15*'8.Routing factors'!E40</f>
        <v>0</v>
      </c>
      <c r="F22" s="291">
        <f ca="1">F$15*'8.Routing factors'!F40</f>
        <v>0</v>
      </c>
      <c r="G22" s="291">
        <f ca="1">G$15*'8.Routing factors'!G40</f>
        <v>0</v>
      </c>
      <c r="H22" s="291">
        <f ca="1">H$15*'8.Routing factors'!H40</f>
        <v>0</v>
      </c>
      <c r="I22" s="291">
        <f ca="1">I$15*'8.Routing factors'!I40</f>
        <v>0</v>
      </c>
      <c r="J22" s="291">
        <f ca="1">J$15*'8.Routing factors'!J40</f>
        <v>0</v>
      </c>
      <c r="K22" s="291">
        <f ca="1">K$15*'8.Routing factors'!K40</f>
        <v>0</v>
      </c>
      <c r="L22" s="291">
        <f ca="1">L$15*'8.Routing factors'!L40</f>
        <v>0</v>
      </c>
      <c r="M22" s="291">
        <f ca="1">M$15*'8.Routing factors'!M40</f>
        <v>0</v>
      </c>
      <c r="N22" s="291">
        <f ca="1">N$15*'8.Routing factors'!N40</f>
        <v>0</v>
      </c>
      <c r="O22" s="291">
        <f ca="1">O$15*'8.Routing factors'!O40</f>
        <v>2191.5548009214413</v>
      </c>
      <c r="P22" s="291">
        <f ca="1">P$15*'8.Routing factors'!P40</f>
        <v>0</v>
      </c>
      <c r="Q22" s="291">
        <f ca="1">Q$15*'8.Routing factors'!Q40</f>
        <v>1185.7350112213576</v>
      </c>
      <c r="R22" s="291">
        <f ca="1">R$15*'8.Routing factors'!R40</f>
        <v>6369.0379850828003</v>
      </c>
      <c r="S22" s="291">
        <f ca="1">S$15*'8.Routing factors'!S40</f>
        <v>45.23521083392599</v>
      </c>
      <c r="T22" s="291">
        <f ca="1">T$15*'8.Routing factors'!T40</f>
        <v>23158.886937917145</v>
      </c>
      <c r="U22" s="291">
        <f ca="1">U$15*'8.Routing factors'!U40</f>
        <v>2315.888693791715</v>
      </c>
      <c r="V22" s="291">
        <f ca="1">V$15*'8.Routing factors'!V40</f>
        <v>6947.666081375145</v>
      </c>
      <c r="W22" s="291">
        <f ca="1">W$15*'8.Routing factors'!W40</f>
        <v>289.50534933712635</v>
      </c>
      <c r="X22" s="291">
        <f ca="1">X$15*'8.Routing factors'!X40</f>
        <v>3184.5189925414011</v>
      </c>
      <c r="Y22" s="291">
        <f ca="1">Y$15*'8.Routing factors'!Y40</f>
        <v>296.43375280533945</v>
      </c>
      <c r="Z22" s="291">
        <f ca="1">Z$15*'8.Routing factors'!Z40</f>
        <v>296.43375280533945</v>
      </c>
      <c r="AA22" s="291">
        <f ca="1">AA$15*'8.Routing factors'!AA40</f>
        <v>579.01069867425258</v>
      </c>
      <c r="AB22" s="291">
        <f ca="1">AB$15*'8.Routing factors'!AB40</f>
        <v>6369.0379850828012</v>
      </c>
      <c r="AC22" s="291">
        <f ca="1">AC$15*'8.Routing factors'!AC40</f>
        <v>296.43375280533945</v>
      </c>
      <c r="AD22" s="291">
        <f ca="1">AD$15*'8.Routing factors'!AD40</f>
        <v>296.43375280533945</v>
      </c>
      <c r="AE22" s="291">
        <f ca="1">AE$15*'8.Routing factors'!AE40</f>
        <v>226.17605416962991</v>
      </c>
      <c r="AF22" s="291">
        <f ca="1">AF$15*'8.Routing factors'!AF40</f>
        <v>124.39527314614844</v>
      </c>
      <c r="AG22" s="291">
        <f ca="1">AG$15*'8.Routing factors'!AG40</f>
        <v>463.17773875834285</v>
      </c>
      <c r="AH22" s="291">
        <f ca="1">AH$15*'8.Routing factors'!AH40</f>
        <v>161.82142924308377</v>
      </c>
      <c r="AI22" s="291">
        <f ca="1">AI$15*'8.Routing factors'!AI40</f>
        <v>1618.2142924308375</v>
      </c>
      <c r="AJ22" s="291">
        <f ca="1">AJ$15*'8.Routing factors'!AJ40</f>
        <v>99058.999927907775</v>
      </c>
      <c r="AK22" s="291">
        <f ca="1">AK$15*'8.Routing factors'!AK40</f>
        <v>0</v>
      </c>
      <c r="AL22" s="291">
        <f ca="1">AL$15*'8.Routing factors'!AL40</f>
        <v>0</v>
      </c>
      <c r="AM22" s="291">
        <f ca="1">AM$15*'8.Routing factors'!AM40</f>
        <v>0</v>
      </c>
      <c r="AN22" s="291">
        <f ca="1">AN$15*'8.Routing factors'!AN40</f>
        <v>2206.5694222980856</v>
      </c>
      <c r="AO22" s="291">
        <f ca="1">AO$15*'8.Routing factors'!AO40</f>
        <v>0</v>
      </c>
      <c r="AP22" s="291">
        <f ca="1">AP$15*'8.Routing factors'!AP40</f>
        <v>0</v>
      </c>
      <c r="AR22" s="297">
        <f t="shared" ca="1" si="0"/>
        <v>157681.16689595435</v>
      </c>
      <c r="AS22" s="295">
        <f ca="1">'2.Traffic'!H79</f>
        <v>76500000</v>
      </c>
      <c r="AT22" s="296">
        <f t="shared" ca="1" si="1"/>
        <v>2.0611917241301222E-3</v>
      </c>
    </row>
    <row r="23" spans="1:46">
      <c r="A23" s="85"/>
      <c r="C23" s="114" t="str">
        <f ca="1">'C. Masterfiles'!C92</f>
        <v>S07</v>
      </c>
      <c r="D23" s="114" t="str">
        <f ca="1">'C. Masterfiles'!D92</f>
        <v>Повиквания към специални номера (Calls to special numbers)</v>
      </c>
      <c r="E23" s="291">
        <f ca="1">E$15*'8.Routing factors'!E41</f>
        <v>2.2586971921084178</v>
      </c>
      <c r="F23" s="291">
        <f ca="1">F$15*'8.Routing factors'!F41</f>
        <v>0.73000091582809479</v>
      </c>
      <c r="G23" s="291">
        <f ca="1">G$15*'8.Routing factors'!G41</f>
        <v>0.10092397278343558</v>
      </c>
      <c r="H23" s="291">
        <f ca="1">H$15*'8.Routing factors'!H41</f>
        <v>0.14600018316561897</v>
      </c>
      <c r="I23" s="291">
        <f ca="1">I$15*'8.Routing factors'!I41</f>
        <v>0.29200036633123794</v>
      </c>
      <c r="J23" s="291">
        <f ca="1">J$15*'8.Routing factors'!J41</f>
        <v>1.5684460754061007</v>
      </c>
      <c r="K23" s="291">
        <f ca="1">K$15*'8.Routing factors'!K41</f>
        <v>0.45310076173691871</v>
      </c>
      <c r="L23" s="291">
        <f ca="1">L$15*'8.Routing factors'!L41</f>
        <v>0.146000183165619</v>
      </c>
      <c r="M23" s="291">
        <f ca="1">M$15*'8.Routing factors'!M41</f>
        <v>0.29200036633123799</v>
      </c>
      <c r="N23" s="291">
        <f ca="1">N$15*'8.Routing factors'!N41</f>
        <v>1.5684460754061009</v>
      </c>
      <c r="O23" s="291">
        <f ca="1">O$15*'8.Routing factors'!O41</f>
        <v>1.0793892373050264</v>
      </c>
      <c r="P23" s="291">
        <f ca="1">P$15*'8.Routing factors'!P41</f>
        <v>0.14600018316561902</v>
      </c>
      <c r="Q23" s="291">
        <f ca="1">Q$15*'8.Routing factors'!Q41</f>
        <v>0.29200036633123794</v>
      </c>
      <c r="R23" s="291">
        <f ca="1">R$15*'8.Routing factors'!R41</f>
        <v>3.1368921508122014</v>
      </c>
      <c r="S23" s="291">
        <f ca="1">S$15*'8.Routing factors'!S41</f>
        <v>2.2279342364988696E-2</v>
      </c>
      <c r="T23" s="291">
        <f ca="1">T$15*'8.Routing factors'!T41</f>
        <v>11.406264309813983</v>
      </c>
      <c r="U23" s="291">
        <f ca="1">U$15*'8.Routing factors'!U41</f>
        <v>1.1406264309813985</v>
      </c>
      <c r="V23" s="291">
        <f ca="1">V$15*'8.Routing factors'!V41</f>
        <v>3.4218792929441957</v>
      </c>
      <c r="W23" s="291">
        <f ca="1">W$15*'8.Routing factors'!W41</f>
        <v>0.14258779113592765</v>
      </c>
      <c r="X23" s="291">
        <f ca="1">X$15*'8.Routing factors'!X41</f>
        <v>1.5684460754061009</v>
      </c>
      <c r="Y23" s="291">
        <f ca="1">Y$15*'8.Routing factors'!Y41</f>
        <v>0.14600018316561897</v>
      </c>
      <c r="Z23" s="291">
        <f ca="1">Z$15*'8.Routing factors'!Z41</f>
        <v>0.14600018316561897</v>
      </c>
      <c r="AA23" s="291">
        <f ca="1">AA$15*'8.Routing factors'!AA41</f>
        <v>0</v>
      </c>
      <c r="AB23" s="291">
        <f ca="1">AB$15*'8.Routing factors'!AB41</f>
        <v>0</v>
      </c>
      <c r="AC23" s="291">
        <f ca="1">AC$15*'8.Routing factors'!AC41</f>
        <v>0</v>
      </c>
      <c r="AD23" s="291">
        <f ca="1">AD$15*'8.Routing factors'!AD41</f>
        <v>0</v>
      </c>
      <c r="AE23" s="291">
        <f ca="1">AE$15*'8.Routing factors'!AE41</f>
        <v>0.11139671182494347</v>
      </c>
      <c r="AF23" s="291">
        <f ca="1">AF$15*'8.Routing factors'!AF41</f>
        <v>6.1267424820550802E-2</v>
      </c>
      <c r="AG23" s="291">
        <f ca="1">AG$15*'8.Routing factors'!AG41</f>
        <v>0.22812528619627964</v>
      </c>
      <c r="AH23" s="291">
        <f ca="1">AH$15*'8.Routing factors'!AH41</f>
        <v>7.9700634917667587E-2</v>
      </c>
      <c r="AI23" s="291">
        <f ca="1">AI$15*'8.Routing factors'!AI41</f>
        <v>0.7970063491766759</v>
      </c>
      <c r="AJ23" s="291">
        <f ca="1">AJ$15*'8.Routing factors'!AJ41</f>
        <v>48.788749583367505</v>
      </c>
      <c r="AK23" s="291">
        <f ca="1">AK$15*'8.Routing factors'!AK41</f>
        <v>6.3684994524460228</v>
      </c>
      <c r="AL23" s="291">
        <f ca="1">AL$15*'8.Routing factors'!AL41</f>
        <v>3.3244639210233187</v>
      </c>
      <c r="AM23" s="291">
        <f ca="1">AM$15*'8.Routing factors'!AM41</f>
        <v>1.2199171943861806</v>
      </c>
      <c r="AN23" s="291">
        <f ca="1">AN$15*'8.Routing factors'!AN41</f>
        <v>1.086784270597986</v>
      </c>
      <c r="AO23" s="291">
        <f ca="1">AO$15*'8.Routing factors'!AO41</f>
        <v>0</v>
      </c>
      <c r="AP23" s="291">
        <f ca="1">AP$15*'8.Routing factors'!AP41</f>
        <v>0</v>
      </c>
      <c r="AR23" s="297">
        <f t="shared" ca="1" si="0"/>
        <v>92.269892467611825</v>
      </c>
      <c r="AS23" s="295">
        <f ca="1">'2.Traffic'!H80</f>
        <v>38250</v>
      </c>
      <c r="AT23" s="296">
        <f t="shared" ca="1" si="1"/>
        <v>2.4122847703950804E-3</v>
      </c>
    </row>
    <row r="24" spans="1:46">
      <c r="A24" s="85"/>
      <c r="C24" s="114" t="str">
        <f ca="1">'C. Masterfiles'!C93</f>
        <v>S08</v>
      </c>
      <c r="D24" s="114" t="str">
        <f ca="1">'C. Masterfiles'!D93</f>
        <v>Достъп до интернет (Internet access)</v>
      </c>
      <c r="E24" s="291">
        <f ca="1">E$15*'8.Routing factors'!E42</f>
        <v>8980421.9730382394</v>
      </c>
      <c r="F24" s="291">
        <f ca="1">F$15*'8.Routing factors'!F42</f>
        <v>2902432.5561414096</v>
      </c>
      <c r="G24" s="291">
        <f ca="1">G$15*'8.Routing factors'!G42</f>
        <v>401266.65316506644</v>
      </c>
      <c r="H24" s="291">
        <f ca="1">H$15*'8.Routing factors'!H42</f>
        <v>580486.511228282</v>
      </c>
      <c r="I24" s="291">
        <f ca="1">I$15*'8.Routing factors'!I42</f>
        <v>1160973.022456564</v>
      </c>
      <c r="J24" s="291">
        <f ca="1">J$15*'8.Routing factors'!J42</f>
        <v>6236031.8365448425</v>
      </c>
      <c r="K24" s="291">
        <f ca="1">K$15*'8.Routing factors'!K42</f>
        <v>1801496.9208441263</v>
      </c>
      <c r="L24" s="291">
        <f ca="1">L$15*'8.Routing factors'!L42</f>
        <v>580486.51122828212</v>
      </c>
      <c r="M24" s="291">
        <f ca="1">M$15*'8.Routing factors'!M42</f>
        <v>1160973.0224565642</v>
      </c>
      <c r="N24" s="291">
        <f ca="1">N$15*'8.Routing factors'!N42</f>
        <v>6236031.8365448443</v>
      </c>
      <c r="O24" s="291">
        <f ca="1">O$15*'8.Routing factors'!O42</f>
        <v>2145788.036134806</v>
      </c>
      <c r="P24" s="291">
        <f ca="1">P$15*'8.Routing factors'!P42</f>
        <v>0</v>
      </c>
      <c r="Q24" s="291">
        <f ca="1">Q$15*'8.Routing factors'!Q42</f>
        <v>0</v>
      </c>
      <c r="R24" s="291">
        <f ca="1">R$15*'8.Routing factors'!R42</f>
        <v>6236031.8365448443</v>
      </c>
      <c r="S24" s="291">
        <f ca="1">S$15*'8.Routing factors'!S42</f>
        <v>0</v>
      </c>
      <c r="T24" s="291">
        <f ca="1">T$15*'8.Routing factors'!T42</f>
        <v>0</v>
      </c>
      <c r="U24" s="291">
        <f ca="1">U$15*'8.Routing factors'!U42</f>
        <v>0</v>
      </c>
      <c r="V24" s="291">
        <f ca="1">V$15*'8.Routing factors'!V42</f>
        <v>0</v>
      </c>
      <c r="W24" s="291">
        <f ca="1">W$15*'8.Routing factors'!W42</f>
        <v>0</v>
      </c>
      <c r="X24" s="291">
        <f ca="1">X$15*'8.Routing factors'!X42</f>
        <v>0</v>
      </c>
      <c r="Y24" s="291">
        <f ca="1">Y$15*'8.Routing factors'!Y42</f>
        <v>0</v>
      </c>
      <c r="Z24" s="291">
        <f ca="1">Z$15*'8.Routing factors'!Z42</f>
        <v>0</v>
      </c>
      <c r="AA24" s="291">
        <f ca="1">AA$15*'8.Routing factors'!AA42</f>
        <v>0</v>
      </c>
      <c r="AB24" s="291">
        <f ca="1">AB$15*'8.Routing factors'!AB42</f>
        <v>0</v>
      </c>
      <c r="AC24" s="291">
        <f ca="1">AC$15*'8.Routing factors'!AC42</f>
        <v>0</v>
      </c>
      <c r="AD24" s="291">
        <f ca="1">AD$15*'8.Routing factors'!AD42</f>
        <v>0</v>
      </c>
      <c r="AE24" s="291">
        <f ca="1">AE$15*'8.Routing factors'!AE42</f>
        <v>0</v>
      </c>
      <c r="AF24" s="291">
        <f ca="1">AF$15*'8.Routing factors'!AF42</f>
        <v>0</v>
      </c>
      <c r="AG24" s="291">
        <f ca="1">AG$15*'8.Routing factors'!AG42</f>
        <v>0</v>
      </c>
      <c r="AH24" s="291">
        <f ca="1">AH$15*'8.Routing factors'!AH42</f>
        <v>316884.14701202005</v>
      </c>
      <c r="AI24" s="291">
        <f ca="1">AI$15*'8.Routing factors'!AI42</f>
        <v>3168841.4701202</v>
      </c>
      <c r="AJ24" s="291">
        <f ca="1">AJ$15*'8.Routing factors'!AJ42</f>
        <v>0</v>
      </c>
      <c r="AK24" s="291">
        <f ca="1">AK$15*'8.Routing factors'!AK42</f>
        <v>25320708.157715298</v>
      </c>
      <c r="AL24" s="291">
        <f ca="1">AL$15*'8.Routing factors'!AL42</f>
        <v>13217835.905246753</v>
      </c>
      <c r="AM24" s="291">
        <f ca="1">AM$15*'8.Routing factors'!AM42</f>
        <v>4850305.3955303971</v>
      </c>
      <c r="AN24" s="291">
        <f ca="1">AN$15*'8.Routing factors'!AN42</f>
        <v>4320978.2071407549</v>
      </c>
      <c r="AO24" s="291">
        <f ca="1">AO$15*'8.Routing factors'!AO42</f>
        <v>0</v>
      </c>
      <c r="AP24" s="291">
        <f ca="1">AP$15*'8.Routing factors'!AP42</f>
        <v>0</v>
      </c>
      <c r="AR24" s="297">
        <f t="shared" ca="1" si="0"/>
        <v>89617973.999093294</v>
      </c>
      <c r="AS24" s="295">
        <f ca="1">'2.Traffic'!H81</f>
        <v>3825000</v>
      </c>
      <c r="AT24" s="296">
        <f t="shared" ca="1" si="1"/>
        <v>23.429535686037461</v>
      </c>
    </row>
    <row r="25" spans="1:46">
      <c r="A25" s="85"/>
      <c r="C25" s="114" t="str">
        <f ca="1">'C. Masterfiles'!C94</f>
        <v>S09</v>
      </c>
      <c r="D25" s="114" t="str">
        <f ca="1">'C. Masterfiles'!D94</f>
        <v>Селищен нает капацитет на дребно (Retail local leased capacity)</v>
      </c>
      <c r="E25" s="291">
        <f ca="1">E$15*'8.Routing factors'!E43</f>
        <v>1010297.471966802</v>
      </c>
      <c r="F25" s="291">
        <f ca="1">F$15*'8.Routing factors'!F43</f>
        <v>326523.66256590863</v>
      </c>
      <c r="G25" s="291">
        <f ca="1">G$15*'8.Routing factors'!G43</f>
        <v>33856.873860802494</v>
      </c>
      <c r="H25" s="291">
        <f ca="1">H$15*'8.Routing factors'!H43</f>
        <v>48978.549384886304</v>
      </c>
      <c r="I25" s="291">
        <f ca="1">I$15*'8.Routing factors'!I43</f>
        <v>97957.098769772609</v>
      </c>
      <c r="J25" s="291">
        <f ca="1">J$15*'8.Routing factors'!J43</f>
        <v>526165.18620847119</v>
      </c>
      <c r="K25" s="291">
        <f ca="1">K$15*'8.Routing factors'!K43</f>
        <v>0</v>
      </c>
      <c r="L25" s="291">
        <f ca="1">L$15*'8.Routing factors'!L43</f>
        <v>0</v>
      </c>
      <c r="M25" s="291">
        <f ca="1">M$15*'8.Routing factors'!M43</f>
        <v>0</v>
      </c>
      <c r="N25" s="291">
        <f ca="1">N$15*'8.Routing factors'!N43</f>
        <v>0</v>
      </c>
      <c r="O25" s="291">
        <f ca="1">O$15*'8.Routing factors'!O43</f>
        <v>0</v>
      </c>
      <c r="P25" s="291">
        <f ca="1">P$15*'8.Routing factors'!P43</f>
        <v>0</v>
      </c>
      <c r="Q25" s="291">
        <f ca="1">Q$15*'8.Routing factors'!Q43</f>
        <v>0</v>
      </c>
      <c r="R25" s="291">
        <f ca="1">R$15*'8.Routing factors'!R43</f>
        <v>0</v>
      </c>
      <c r="S25" s="291">
        <f ca="1">S$15*'8.Routing factors'!S43</f>
        <v>0</v>
      </c>
      <c r="T25" s="291">
        <f ca="1">T$15*'8.Routing factors'!T43</f>
        <v>0</v>
      </c>
      <c r="U25" s="291">
        <f ca="1">U$15*'8.Routing factors'!U43</f>
        <v>0</v>
      </c>
      <c r="V25" s="291">
        <f ca="1">V$15*'8.Routing factors'!V43</f>
        <v>0</v>
      </c>
      <c r="W25" s="291">
        <f ca="1">W$15*'8.Routing factors'!W43</f>
        <v>0</v>
      </c>
      <c r="X25" s="291">
        <f ca="1">X$15*'8.Routing factors'!X43</f>
        <v>0</v>
      </c>
      <c r="Y25" s="291">
        <f ca="1">Y$15*'8.Routing factors'!Y43</f>
        <v>0</v>
      </c>
      <c r="Z25" s="291">
        <f ca="1">Z$15*'8.Routing factors'!Z43</f>
        <v>0</v>
      </c>
      <c r="AA25" s="291">
        <f ca="1">AA$15*'8.Routing factors'!AA43</f>
        <v>0</v>
      </c>
      <c r="AB25" s="291">
        <f ca="1">AB$15*'8.Routing factors'!AB43</f>
        <v>0</v>
      </c>
      <c r="AC25" s="291">
        <f ca="1">AC$15*'8.Routing factors'!AC43</f>
        <v>0</v>
      </c>
      <c r="AD25" s="291">
        <f ca="1">AD$15*'8.Routing factors'!AD43</f>
        <v>0</v>
      </c>
      <c r="AE25" s="291">
        <f ca="1">AE$15*'8.Routing factors'!AE43</f>
        <v>0</v>
      </c>
      <c r="AF25" s="291">
        <f ca="1">AF$15*'8.Routing factors'!AF43</f>
        <v>0</v>
      </c>
      <c r="AG25" s="291">
        <f ca="1">AG$15*'8.Routing factors'!AG43</f>
        <v>0</v>
      </c>
      <c r="AH25" s="291">
        <f ca="1">AH$15*'8.Routing factors'!AH43</f>
        <v>17824.733269426128</v>
      </c>
      <c r="AI25" s="291">
        <f ca="1">AI$15*'8.Routing factors'!AI43</f>
        <v>178247.33269426128</v>
      </c>
      <c r="AJ25" s="291">
        <f ca="1">AJ$15*'8.Routing factors'!AJ43</f>
        <v>0</v>
      </c>
      <c r="AK25" s="291">
        <f ca="1">AK$15*'8.Routing factors'!AK43</f>
        <v>2848579.6677429713</v>
      </c>
      <c r="AL25" s="291">
        <f ca="1">AL$15*'8.Routing factors'!AL43</f>
        <v>1115254.9045051951</v>
      </c>
      <c r="AM25" s="291">
        <f ca="1">AM$15*'8.Routing factors'!AM43</f>
        <v>0</v>
      </c>
      <c r="AN25" s="291">
        <f ca="1">AN$15*'8.Routing factors'!AN43</f>
        <v>0</v>
      </c>
      <c r="AO25" s="291">
        <f ca="1">AO$15*'8.Routing factors'!AO43</f>
        <v>0</v>
      </c>
      <c r="AP25" s="291">
        <f ca="1">AP$15*'8.Routing factors'!AP43</f>
        <v>0</v>
      </c>
      <c r="AR25" s="297">
        <f t="shared" ca="1" si="0"/>
        <v>6203685.4809684968</v>
      </c>
      <c r="AS25" s="295">
        <f ca="1">'2.Traffic'!H82</f>
        <v>765000</v>
      </c>
      <c r="AT25" s="296">
        <f t="shared" ca="1" si="1"/>
        <v>8.1093927855797343</v>
      </c>
    </row>
    <row r="26" spans="1:46">
      <c r="A26" s="85"/>
      <c r="C26" s="114" t="str">
        <f ca="1">'C. Masterfiles'!C95</f>
        <v>S10</v>
      </c>
      <c r="D26" s="114" t="str">
        <f ca="1">'C. Masterfiles'!D95</f>
        <v>Национален нает капацитет на дребно (Retail long distance leased capacity)</v>
      </c>
      <c r="E26" s="291">
        <f ca="1">E$15*'8.Routing factors'!E44</f>
        <v>505148.73598340101</v>
      </c>
      <c r="F26" s="291">
        <f ca="1">F$15*'8.Routing factors'!F44</f>
        <v>163261.83128295431</v>
      </c>
      <c r="G26" s="291">
        <f ca="1">G$15*'8.Routing factors'!G44</f>
        <v>22571.249240534995</v>
      </c>
      <c r="H26" s="291">
        <f ca="1">H$15*'8.Routing factors'!H44</f>
        <v>32652.366256590867</v>
      </c>
      <c r="I26" s="291">
        <f ca="1">I$15*'8.Routing factors'!I44</f>
        <v>65304.732513181734</v>
      </c>
      <c r="J26" s="291">
        <f ca="1">J$15*'8.Routing factors'!J44</f>
        <v>350776.79080564744</v>
      </c>
      <c r="K26" s="291">
        <f ca="1">K$15*'8.Routing factors'!K44</f>
        <v>101334.20179748212</v>
      </c>
      <c r="L26" s="291">
        <f ca="1">L$15*'8.Routing factors'!L44</f>
        <v>32652.366256590874</v>
      </c>
      <c r="M26" s="291">
        <f ca="1">M$15*'8.Routing factors'!M44</f>
        <v>65304.732513181749</v>
      </c>
      <c r="N26" s="291">
        <f ca="1">N$15*'8.Routing factors'!N44</f>
        <v>350776.79080564756</v>
      </c>
      <c r="O26" s="291">
        <f ca="1">O$15*'8.Routing factors'!O44</f>
        <v>90525.432774437155</v>
      </c>
      <c r="P26" s="291">
        <f ca="1">P$15*'8.Routing factors'!P44</f>
        <v>24489.274692443159</v>
      </c>
      <c r="Q26" s="291">
        <f ca="1">Q$15*'8.Routing factors'!Q44</f>
        <v>48978.549384886297</v>
      </c>
      <c r="R26" s="291">
        <f ca="1">R$15*'8.Routing factors'!R44</f>
        <v>263082.59310423565</v>
      </c>
      <c r="S26" s="291">
        <f ca="1">S$15*'8.Routing factors'!S44</f>
        <v>0</v>
      </c>
      <c r="T26" s="291">
        <f ca="1">T$15*'8.Routing factors'!T44</f>
        <v>0</v>
      </c>
      <c r="U26" s="291">
        <f ca="1">U$15*'8.Routing factors'!U44</f>
        <v>0</v>
      </c>
      <c r="V26" s="291">
        <f ca="1">V$15*'8.Routing factors'!V44</f>
        <v>0</v>
      </c>
      <c r="W26" s="291">
        <f ca="1">W$15*'8.Routing factors'!W44</f>
        <v>0</v>
      </c>
      <c r="X26" s="291">
        <f ca="1">X$15*'8.Routing factors'!X44</f>
        <v>0</v>
      </c>
      <c r="Y26" s="291">
        <f ca="1">Y$15*'8.Routing factors'!Y44</f>
        <v>0</v>
      </c>
      <c r="Z26" s="291">
        <f ca="1">Z$15*'8.Routing factors'!Z44</f>
        <v>0</v>
      </c>
      <c r="AA26" s="291">
        <f ca="1">AA$15*'8.Routing factors'!AA44</f>
        <v>0</v>
      </c>
      <c r="AB26" s="291">
        <f ca="1">AB$15*'8.Routing factors'!AB44</f>
        <v>0</v>
      </c>
      <c r="AC26" s="291">
        <f ca="1">AC$15*'8.Routing factors'!AC44</f>
        <v>0</v>
      </c>
      <c r="AD26" s="291">
        <f ca="1">AD$15*'8.Routing factors'!AD44</f>
        <v>0</v>
      </c>
      <c r="AE26" s="291">
        <f ca="1">AE$15*'8.Routing factors'!AE44</f>
        <v>0</v>
      </c>
      <c r="AF26" s="291">
        <f ca="1">AF$15*'8.Routing factors'!AF44</f>
        <v>0</v>
      </c>
      <c r="AG26" s="291">
        <f ca="1">AG$15*'8.Routing factors'!AG44</f>
        <v>0</v>
      </c>
      <c r="AH26" s="291">
        <f ca="1">AH$15*'8.Routing factors'!AH44</f>
        <v>8912.3666347130638</v>
      </c>
      <c r="AI26" s="291">
        <f ca="1">AI$15*'8.Routing factors'!AI44</f>
        <v>89123.666347130638</v>
      </c>
      <c r="AJ26" s="291">
        <f ca="1">AJ$15*'8.Routing factors'!AJ44</f>
        <v>0</v>
      </c>
      <c r="AK26" s="291">
        <f ca="1">AK$15*'8.Routing factors'!AK44</f>
        <v>1424289.8338714857</v>
      </c>
      <c r="AL26" s="291">
        <f ca="1">AL$15*'8.Routing factors'!AL44</f>
        <v>743503.26967012999</v>
      </c>
      <c r="AM26" s="291">
        <f ca="1">AM$15*'8.Routing factors'!AM44</f>
        <v>272829.67849858489</v>
      </c>
      <c r="AN26" s="291">
        <f ca="1">AN$15*'8.Routing factors'!AN44</f>
        <v>182291.26811375064</v>
      </c>
      <c r="AO26" s="291">
        <f ca="1">AO$15*'8.Routing factors'!AO44</f>
        <v>0</v>
      </c>
      <c r="AP26" s="291">
        <f ca="1">AP$15*'8.Routing factors'!AP44</f>
        <v>0</v>
      </c>
      <c r="AR26" s="297">
        <f t="shared" ca="1" si="0"/>
        <v>4837809.73054701</v>
      </c>
      <c r="AS26" s="295">
        <f ca="1">'2.Traffic'!H83</f>
        <v>382500</v>
      </c>
      <c r="AT26" s="296">
        <f t="shared" ca="1" si="1"/>
        <v>12.64786857659349</v>
      </c>
    </row>
    <row r="27" spans="1:46">
      <c r="A27" s="85"/>
      <c r="C27" s="114" t="str">
        <f ca="1">'C. Masterfiles'!C96</f>
        <v>S11</v>
      </c>
      <c r="D27" s="114" t="str">
        <f ca="1">'C. Masterfiles'!D96</f>
        <v>Международен нает капацитет на дребно (Retail International leased capacity)</v>
      </c>
      <c r="E27" s="291">
        <f ca="1">E$15*'8.Routing factors'!E45</f>
        <v>101029.7471966802</v>
      </c>
      <c r="F27" s="291">
        <f ca="1">F$15*'8.Routing factors'!F45</f>
        <v>32652.366256590863</v>
      </c>
      <c r="G27" s="291">
        <f ca="1">G$15*'8.Routing factors'!G45</f>
        <v>4514.2498481069988</v>
      </c>
      <c r="H27" s="291">
        <f ca="1">H$15*'8.Routing factors'!H45</f>
        <v>6530.4732513181743</v>
      </c>
      <c r="I27" s="291">
        <f ca="1">I$15*'8.Routing factors'!I45</f>
        <v>13060.946502636349</v>
      </c>
      <c r="J27" s="291">
        <f ca="1">J$15*'8.Routing factors'!J45</f>
        <v>70155.358161129494</v>
      </c>
      <c r="K27" s="291">
        <f ca="1">K$15*'8.Routing factors'!K45</f>
        <v>20266.840359496426</v>
      </c>
      <c r="L27" s="291">
        <f ca="1">L$15*'8.Routing factors'!L45</f>
        <v>6530.4732513181752</v>
      </c>
      <c r="M27" s="291">
        <f ca="1">M$15*'8.Routing factors'!M45</f>
        <v>13060.94650263635</v>
      </c>
      <c r="N27" s="291">
        <f ca="1">N$15*'8.Routing factors'!N45</f>
        <v>70155.358161129509</v>
      </c>
      <c r="O27" s="291">
        <f ca="1">O$15*'8.Routing factors'!O45</f>
        <v>24140.115406516572</v>
      </c>
      <c r="P27" s="291">
        <f ca="1">P$15*'8.Routing factors'!P45</f>
        <v>6530.4732513181752</v>
      </c>
      <c r="Q27" s="291">
        <f ca="1">Q$15*'8.Routing factors'!Q45</f>
        <v>13060.946502636347</v>
      </c>
      <c r="R27" s="291">
        <f ca="1">R$15*'8.Routing factors'!R45</f>
        <v>70155.358161129494</v>
      </c>
      <c r="S27" s="291">
        <f ca="1">S$15*'8.Routing factors'!S45</f>
        <v>0</v>
      </c>
      <c r="T27" s="291">
        <f ca="1">T$15*'8.Routing factors'!T45</f>
        <v>0</v>
      </c>
      <c r="U27" s="291">
        <f ca="1">U$15*'8.Routing factors'!U45</f>
        <v>0</v>
      </c>
      <c r="V27" s="291">
        <f ca="1">V$15*'8.Routing factors'!V45</f>
        <v>0</v>
      </c>
      <c r="W27" s="291">
        <f ca="1">W$15*'8.Routing factors'!W45</f>
        <v>0</v>
      </c>
      <c r="X27" s="291">
        <f ca="1">X$15*'8.Routing factors'!X45</f>
        <v>0</v>
      </c>
      <c r="Y27" s="291">
        <f ca="1">Y$15*'8.Routing factors'!Y45</f>
        <v>0</v>
      </c>
      <c r="Z27" s="291">
        <f ca="1">Z$15*'8.Routing factors'!Z45</f>
        <v>0</v>
      </c>
      <c r="AA27" s="291">
        <f ca="1">AA$15*'8.Routing factors'!AA45</f>
        <v>0</v>
      </c>
      <c r="AB27" s="291">
        <f ca="1">AB$15*'8.Routing factors'!AB45</f>
        <v>0</v>
      </c>
      <c r="AC27" s="291">
        <f ca="1">AC$15*'8.Routing factors'!AC45</f>
        <v>0</v>
      </c>
      <c r="AD27" s="291">
        <f ca="1">AD$15*'8.Routing factors'!AD45</f>
        <v>0</v>
      </c>
      <c r="AE27" s="291">
        <f ca="1">AE$15*'8.Routing factors'!AE45</f>
        <v>0</v>
      </c>
      <c r="AF27" s="291">
        <f ca="1">AF$15*'8.Routing factors'!AF45</f>
        <v>0</v>
      </c>
      <c r="AG27" s="291">
        <f ca="1">AG$15*'8.Routing factors'!AG45</f>
        <v>0</v>
      </c>
      <c r="AH27" s="291">
        <f ca="1">AH$15*'8.Routing factors'!AH45</f>
        <v>3564.9466538852257</v>
      </c>
      <c r="AI27" s="291">
        <f ca="1">AI$15*'8.Routing factors'!AI45</f>
        <v>35649.466538852255</v>
      </c>
      <c r="AJ27" s="291">
        <f ca="1">AJ$15*'8.Routing factors'!AJ45</f>
        <v>0</v>
      </c>
      <c r="AK27" s="291">
        <f ca="1">AK$15*'8.Routing factors'!AK45</f>
        <v>284857.96677429718</v>
      </c>
      <c r="AL27" s="291">
        <f ca="1">AL$15*'8.Routing factors'!AL45</f>
        <v>148700.65393402602</v>
      </c>
      <c r="AM27" s="291">
        <f ca="1">AM$15*'8.Routing factors'!AM45</f>
        <v>54565.935699716982</v>
      </c>
      <c r="AN27" s="291">
        <f ca="1">AN$15*'8.Routing factors'!AN45</f>
        <v>48611.004830333499</v>
      </c>
      <c r="AO27" s="291">
        <f ca="1">AO$15*'8.Routing factors'!AO45</f>
        <v>0</v>
      </c>
      <c r="AP27" s="291">
        <f ca="1">AP$15*'8.Routing factors'!AP45</f>
        <v>0</v>
      </c>
      <c r="AR27" s="297">
        <f t="shared" ca="1" si="0"/>
        <v>1027793.6272437545</v>
      </c>
      <c r="AS27" s="295">
        <f ca="1">'2.Traffic'!H84</f>
        <v>153000</v>
      </c>
      <c r="AT27" s="296">
        <f t="shared" ca="1" si="1"/>
        <v>6.7176054068219244</v>
      </c>
    </row>
    <row r="28" spans="1:46">
      <c r="A28" s="85"/>
      <c r="C28" s="114" t="str">
        <f ca="1">'C. Masterfiles'!C97</f>
        <v>S12</v>
      </c>
      <c r="D28" s="114" t="str">
        <f ca="1">'C. Masterfiles'!D97</f>
        <v>IPTV</v>
      </c>
      <c r="E28" s="291">
        <f ca="1">E$15*'8.Routing factors'!E46</f>
        <v>23947.791928101979</v>
      </c>
      <c r="F28" s="291">
        <f ca="1">F$15*'8.Routing factors'!F46</f>
        <v>7739.8201497104283</v>
      </c>
      <c r="G28" s="291">
        <f ca="1">G$15*'8.Routing factors'!G46</f>
        <v>1070.0444084401777</v>
      </c>
      <c r="H28" s="291">
        <f ca="1">H$15*'8.Routing factors'!H46</f>
        <v>1547.9640299420857</v>
      </c>
      <c r="I28" s="291">
        <f ca="1">I$15*'8.Routing factors'!I46</f>
        <v>3095.9280598841715</v>
      </c>
      <c r="J28" s="291">
        <f ca="1">J$15*'8.Routing factors'!J46</f>
        <v>16629.41823078625</v>
      </c>
      <c r="K28" s="291">
        <f ca="1">K$15*'8.Routing factors'!K46</f>
        <v>4803.9917889176713</v>
      </c>
      <c r="L28" s="291">
        <f ca="1">L$15*'8.Routing factors'!L46</f>
        <v>1547.9640299420862</v>
      </c>
      <c r="M28" s="291">
        <f ca="1">M$15*'8.Routing factors'!M46</f>
        <v>3095.9280598841724</v>
      </c>
      <c r="N28" s="291">
        <f ca="1">N$15*'8.Routing factors'!N46</f>
        <v>16629.418230786257</v>
      </c>
      <c r="O28" s="291">
        <f ca="1">O$15*'8.Routing factors'!O46</f>
        <v>5722.1014296928179</v>
      </c>
      <c r="P28" s="291">
        <f ca="1">P$15*'8.Routing factors'!P46</f>
        <v>1547.9640299420862</v>
      </c>
      <c r="Q28" s="291">
        <f ca="1">Q$15*'8.Routing factors'!Q46</f>
        <v>3095.928059884171</v>
      </c>
      <c r="R28" s="291">
        <f ca="1">R$15*'8.Routing factors'!R46</f>
        <v>16629.418230786254</v>
      </c>
      <c r="S28" s="291">
        <f ca="1">S$15*'8.Routing factors'!S46</f>
        <v>0</v>
      </c>
      <c r="T28" s="291">
        <f ca="1">T$15*'8.Routing factors'!T46</f>
        <v>0</v>
      </c>
      <c r="U28" s="291">
        <f ca="1">U$15*'8.Routing factors'!U46</f>
        <v>0</v>
      </c>
      <c r="V28" s="291">
        <f ca="1">V$15*'8.Routing factors'!V46</f>
        <v>0</v>
      </c>
      <c r="W28" s="291">
        <f ca="1">W$15*'8.Routing factors'!W46</f>
        <v>0</v>
      </c>
      <c r="X28" s="291">
        <f ca="1">X$15*'8.Routing factors'!X46</f>
        <v>0</v>
      </c>
      <c r="Y28" s="291">
        <f ca="1">Y$15*'8.Routing factors'!Y46</f>
        <v>0</v>
      </c>
      <c r="Z28" s="291">
        <f ca="1">Z$15*'8.Routing factors'!Z46</f>
        <v>0</v>
      </c>
      <c r="AA28" s="291">
        <f ca="1">AA$15*'8.Routing factors'!AA46</f>
        <v>0</v>
      </c>
      <c r="AB28" s="291">
        <f ca="1">AB$15*'8.Routing factors'!AB46</f>
        <v>0</v>
      </c>
      <c r="AC28" s="291">
        <f ca="1">AC$15*'8.Routing factors'!AC46</f>
        <v>0</v>
      </c>
      <c r="AD28" s="291">
        <f ca="1">AD$15*'8.Routing factors'!AD46</f>
        <v>0</v>
      </c>
      <c r="AE28" s="291">
        <f ca="1">AE$15*'8.Routing factors'!AE46</f>
        <v>0</v>
      </c>
      <c r="AF28" s="291">
        <f ca="1">AF$15*'8.Routing factors'!AF46</f>
        <v>0</v>
      </c>
      <c r="AG28" s="291">
        <f ca="1">AG$15*'8.Routing factors'!AG46</f>
        <v>0</v>
      </c>
      <c r="AH28" s="291">
        <f ca="1">AH$15*'8.Routing factors'!AH46</f>
        <v>845.02439203205358</v>
      </c>
      <c r="AI28" s="291">
        <f ca="1">AI$15*'8.Routing factors'!AI46</f>
        <v>8450.2439203205358</v>
      </c>
      <c r="AJ28" s="291">
        <f ca="1">AJ$15*'8.Routing factors'!AJ46</f>
        <v>0</v>
      </c>
      <c r="AK28" s="291">
        <f ca="1">AK$15*'8.Routing factors'!AK46</f>
        <v>67521.888420574149</v>
      </c>
      <c r="AL28" s="291">
        <f ca="1">AL$15*'8.Routing factors'!AL46</f>
        <v>35247.562413991349</v>
      </c>
      <c r="AM28" s="291">
        <f ca="1">AM$15*'8.Routing factors'!AM46</f>
        <v>12934.147721414396</v>
      </c>
      <c r="AN28" s="291">
        <f ca="1">AN$15*'8.Routing factors'!AN46</f>
        <v>11522.60855237535</v>
      </c>
      <c r="AO28" s="291">
        <f ca="1">AO$15*'8.Routing factors'!AO46</f>
        <v>0</v>
      </c>
      <c r="AP28" s="291">
        <f ca="1">AP$15*'8.Routing factors'!AP46</f>
        <v>0</v>
      </c>
      <c r="AR28" s="297">
        <f t="shared" ca="1" si="0"/>
        <v>243625.15608740845</v>
      </c>
      <c r="AS28" s="295">
        <f ca="1">'2.Traffic'!H85</f>
        <v>7650</v>
      </c>
      <c r="AT28" s="296">
        <f t="shared" ca="1" si="1"/>
        <v>31.846425632340974</v>
      </c>
    </row>
    <row r="29" spans="1:46">
      <c r="A29" s="85"/>
      <c r="C29" s="114" t="str">
        <f ca="1">'C. Masterfiles'!C98</f>
        <v>S13</v>
      </c>
      <c r="D29" s="114" t="str">
        <f ca="1">'C. Masterfiles'!D98</f>
        <v>Селищен нает капацитет на едро (Wholesale local leased capacity)</v>
      </c>
      <c r="E29" s="291">
        <f ca="1">E$15*'8.Routing factors'!E47</f>
        <v>16838.291199446699</v>
      </c>
      <c r="F29" s="291">
        <f ca="1">F$15*'8.Routing factors'!F47</f>
        <v>5442.0610427651436</v>
      </c>
      <c r="G29" s="291">
        <f ca="1">G$15*'8.Routing factors'!G47</f>
        <v>752.37497468449976</v>
      </c>
      <c r="H29" s="291">
        <f ca="1">H$15*'8.Routing factors'!H47</f>
        <v>1088.4122085530289</v>
      </c>
      <c r="I29" s="291">
        <f ca="1">I$15*'8.Routing factors'!I47</f>
        <v>2176.8244171060578</v>
      </c>
      <c r="J29" s="291">
        <f ca="1">J$15*'8.Routing factors'!J47</f>
        <v>11692.559693521582</v>
      </c>
      <c r="K29" s="291">
        <f ca="1">K$15*'8.Routing factors'!K47</f>
        <v>3377.8067265827372</v>
      </c>
      <c r="L29" s="291">
        <f ca="1">L$15*'8.Routing factors'!L47</f>
        <v>1088.4122085530291</v>
      </c>
      <c r="M29" s="291">
        <f ca="1">M$15*'8.Routing factors'!M47</f>
        <v>2176.8244171060583</v>
      </c>
      <c r="N29" s="291">
        <f ca="1">N$15*'8.Routing factors'!N47</f>
        <v>11692.559693521585</v>
      </c>
      <c r="O29" s="291">
        <f ca="1">O$15*'8.Routing factors'!O47</f>
        <v>6035.028851629143</v>
      </c>
      <c r="P29" s="291">
        <f ca="1">P$15*'8.Routing factors'!P47</f>
        <v>2176.8244171060583</v>
      </c>
      <c r="Q29" s="291">
        <f ca="1">Q$15*'8.Routing factors'!Q47</f>
        <v>2176.8244171060578</v>
      </c>
      <c r="R29" s="291">
        <f ca="1">R$15*'8.Routing factors'!R47</f>
        <v>17538.839540282373</v>
      </c>
      <c r="S29" s="291">
        <f ca="1">S$15*'8.Routing factors'!S47</f>
        <v>0</v>
      </c>
      <c r="T29" s="291">
        <f ca="1">T$15*'8.Routing factors'!T47</f>
        <v>0</v>
      </c>
      <c r="U29" s="291">
        <f ca="1">U$15*'8.Routing factors'!U47</f>
        <v>0</v>
      </c>
      <c r="V29" s="291">
        <f ca="1">V$15*'8.Routing factors'!V47</f>
        <v>0</v>
      </c>
      <c r="W29" s="291">
        <f ca="1">W$15*'8.Routing factors'!W47</f>
        <v>1062.9732737177767</v>
      </c>
      <c r="X29" s="291">
        <f ca="1">X$15*'8.Routing factors'!X47</f>
        <v>11692.559693521585</v>
      </c>
      <c r="Y29" s="291">
        <f ca="1">Y$15*'8.Routing factors'!Y47</f>
        <v>1088.4122085530291</v>
      </c>
      <c r="Z29" s="291">
        <f ca="1">Z$15*'8.Routing factors'!Z47</f>
        <v>1088.4122085530291</v>
      </c>
      <c r="AA29" s="291">
        <f ca="1">AA$15*'8.Routing factors'!AA47</f>
        <v>0</v>
      </c>
      <c r="AB29" s="291">
        <f ca="1">AB$15*'8.Routing factors'!AB47</f>
        <v>0</v>
      </c>
      <c r="AC29" s="291">
        <f ca="1">AC$15*'8.Routing factors'!AC47</f>
        <v>0</v>
      </c>
      <c r="AD29" s="291">
        <f ca="1">AD$15*'8.Routing factors'!AD47</f>
        <v>0</v>
      </c>
      <c r="AE29" s="291">
        <f ca="1">AE$15*'8.Routing factors'!AE47</f>
        <v>0</v>
      </c>
      <c r="AF29" s="291">
        <f ca="1">AF$15*'8.Routing factors'!AF47</f>
        <v>0</v>
      </c>
      <c r="AG29" s="291">
        <f ca="1">AG$15*'8.Routing factors'!AG47</f>
        <v>0</v>
      </c>
      <c r="AH29" s="291">
        <f ca="1">AH$15*'8.Routing factors'!AH47</f>
        <v>594.15777564753762</v>
      </c>
      <c r="AI29" s="291">
        <f ca="1">AI$15*'8.Routing factors'!AI47</f>
        <v>5941.5777564753762</v>
      </c>
      <c r="AJ29" s="291">
        <f ca="1">AJ$15*'8.Routing factors'!AJ47</f>
        <v>0</v>
      </c>
      <c r="AK29" s="291">
        <f ca="1">AK$15*'8.Routing factors'!AK47</f>
        <v>47476.327795716192</v>
      </c>
      <c r="AL29" s="291">
        <f ca="1">AL$15*'8.Routing factors'!AL47</f>
        <v>24783.442322337669</v>
      </c>
      <c r="AM29" s="291">
        <f ca="1">AM$15*'8.Routing factors'!AM47</f>
        <v>9094.3226166194963</v>
      </c>
      <c r="AN29" s="291">
        <f ca="1">AN$15*'8.Routing factors'!AN47</f>
        <v>4050.9170691944582</v>
      </c>
      <c r="AO29" s="291">
        <f ca="1">AO$15*'8.Routing factors'!AO47</f>
        <v>0</v>
      </c>
      <c r="AP29" s="291">
        <f ca="1">AP$15*'8.Routing factors'!AP47</f>
        <v>0</v>
      </c>
      <c r="AR29" s="297">
        <f t="shared" ca="1" si="0"/>
        <v>191126.74652830019</v>
      </c>
      <c r="AS29" s="295">
        <f ca="1">'2.Traffic'!H86</f>
        <v>25500</v>
      </c>
      <c r="AT29" s="296">
        <f t="shared" ca="1" si="1"/>
        <v>7.4951665305215762</v>
      </c>
    </row>
    <row r="30" spans="1:46">
      <c r="A30" s="85"/>
      <c r="C30" s="114" t="str">
        <f ca="1">'C. Masterfiles'!C99</f>
        <v>S14</v>
      </c>
      <c r="D30" s="114" t="str">
        <f ca="1">'C. Masterfiles'!D99</f>
        <v>Национален нает капацитет на  едро (Wholesale long distance leased capacity)</v>
      </c>
      <c r="E30" s="291">
        <f ca="1">E$15*'8.Routing factors'!E48</f>
        <v>8419.1455997233497</v>
      </c>
      <c r="F30" s="291">
        <f ca="1">F$15*'8.Routing factors'!F48</f>
        <v>2721.0305213825718</v>
      </c>
      <c r="G30" s="291">
        <f ca="1">G$15*'8.Routing factors'!G48</f>
        <v>376.18748734224988</v>
      </c>
      <c r="H30" s="291">
        <f ca="1">H$15*'8.Routing factors'!H48</f>
        <v>544.20610427651445</v>
      </c>
      <c r="I30" s="291">
        <f ca="1">I$15*'8.Routing factors'!I48</f>
        <v>1088.4122085530289</v>
      </c>
      <c r="J30" s="291">
        <f ca="1">J$15*'8.Routing factors'!J48</f>
        <v>5846.2798467607909</v>
      </c>
      <c r="K30" s="291">
        <f ca="1">K$15*'8.Routing factors'!K48</f>
        <v>1688.9033632913686</v>
      </c>
      <c r="L30" s="291">
        <f ca="1">L$15*'8.Routing factors'!L48</f>
        <v>544.20610427651457</v>
      </c>
      <c r="M30" s="291">
        <f ca="1">M$15*'8.Routing factors'!M48</f>
        <v>1088.4122085530291</v>
      </c>
      <c r="N30" s="291">
        <f ca="1">N$15*'8.Routing factors'!N48</f>
        <v>5846.2798467607927</v>
      </c>
      <c r="O30" s="291">
        <f ca="1">O$15*'8.Routing factors'!O48</f>
        <v>3017.5144258145715</v>
      </c>
      <c r="P30" s="291">
        <f ca="1">P$15*'8.Routing factors'!P48</f>
        <v>1088.4122085530291</v>
      </c>
      <c r="Q30" s="291">
        <f ca="1">Q$15*'8.Routing factors'!Q48</f>
        <v>1088.4122085530289</v>
      </c>
      <c r="R30" s="291">
        <f ca="1">R$15*'8.Routing factors'!R48</f>
        <v>8769.4197701411867</v>
      </c>
      <c r="S30" s="291">
        <f ca="1">S$15*'8.Routing factors'!S48</f>
        <v>0</v>
      </c>
      <c r="T30" s="291">
        <f ca="1">T$15*'8.Routing factors'!T48</f>
        <v>0</v>
      </c>
      <c r="U30" s="291">
        <f ca="1">U$15*'8.Routing factors'!U48</f>
        <v>0</v>
      </c>
      <c r="V30" s="291">
        <f ca="1">V$15*'8.Routing factors'!V48</f>
        <v>0</v>
      </c>
      <c r="W30" s="291">
        <f ca="1">W$15*'8.Routing factors'!W48</f>
        <v>531.48663685888835</v>
      </c>
      <c r="X30" s="291">
        <f ca="1">X$15*'8.Routing factors'!X48</f>
        <v>5846.2798467607927</v>
      </c>
      <c r="Y30" s="291">
        <f ca="1">Y$15*'8.Routing factors'!Y48</f>
        <v>544.20610427651457</v>
      </c>
      <c r="Z30" s="291">
        <f ca="1">Z$15*'8.Routing factors'!Z48</f>
        <v>544.20610427651457</v>
      </c>
      <c r="AA30" s="291">
        <f ca="1">AA$15*'8.Routing factors'!AA48</f>
        <v>0</v>
      </c>
      <c r="AB30" s="291">
        <f ca="1">AB$15*'8.Routing factors'!AB48</f>
        <v>0</v>
      </c>
      <c r="AC30" s="291">
        <f ca="1">AC$15*'8.Routing factors'!AC48</f>
        <v>0</v>
      </c>
      <c r="AD30" s="291">
        <f ca="1">AD$15*'8.Routing factors'!AD48</f>
        <v>0</v>
      </c>
      <c r="AE30" s="291">
        <f ca="1">AE$15*'8.Routing factors'!AE48</f>
        <v>0</v>
      </c>
      <c r="AF30" s="291">
        <f ca="1">AF$15*'8.Routing factors'!AF48</f>
        <v>0</v>
      </c>
      <c r="AG30" s="291">
        <f ca="1">AG$15*'8.Routing factors'!AG48</f>
        <v>0</v>
      </c>
      <c r="AH30" s="291">
        <f ca="1">AH$15*'8.Routing factors'!AH48</f>
        <v>297.07888782376881</v>
      </c>
      <c r="AI30" s="291">
        <f ca="1">AI$15*'8.Routing factors'!AI48</f>
        <v>2970.7888782376881</v>
      </c>
      <c r="AJ30" s="291">
        <f ca="1">AJ$15*'8.Routing factors'!AJ48</f>
        <v>0</v>
      </c>
      <c r="AK30" s="291">
        <f ca="1">AK$15*'8.Routing factors'!AK48</f>
        <v>23738.163897858096</v>
      </c>
      <c r="AL30" s="291">
        <f ca="1">AL$15*'8.Routing factors'!AL48</f>
        <v>12391.721161168834</v>
      </c>
      <c r="AM30" s="291">
        <f ca="1">AM$15*'8.Routing factors'!AM48</f>
        <v>4547.1613083097482</v>
      </c>
      <c r="AN30" s="291">
        <f ca="1">AN$15*'8.Routing factors'!AN48</f>
        <v>2025.4585345972291</v>
      </c>
      <c r="AO30" s="291">
        <f ca="1">AO$15*'8.Routing factors'!AO48</f>
        <v>0</v>
      </c>
      <c r="AP30" s="291">
        <f ca="1">AP$15*'8.Routing factors'!AP48</f>
        <v>0</v>
      </c>
      <c r="AR30" s="297">
        <f t="shared" ca="1" si="0"/>
        <v>95563.373264150097</v>
      </c>
      <c r="AS30" s="295">
        <f ca="1">'2.Traffic'!H87</f>
        <v>12750</v>
      </c>
      <c r="AT30" s="296">
        <f t="shared" ca="1" si="1"/>
        <v>7.4951665305215762</v>
      </c>
    </row>
    <row r="31" spans="1:46">
      <c r="A31" s="85"/>
      <c r="C31" s="114" t="str">
        <f ca="1">'C. Masterfiles'!C100</f>
        <v>S15</v>
      </c>
      <c r="D31" s="114" t="str">
        <f ca="1">'C. Masterfiles'!D100</f>
        <v>Международен нает капацитет на  едро (Wholesale International leased capacity)</v>
      </c>
      <c r="E31" s="291">
        <f ca="1">E$15*'8.Routing factors'!E49</f>
        <v>3367.6582398893402</v>
      </c>
      <c r="F31" s="291">
        <f ca="1">F$15*'8.Routing factors'!F49</f>
        <v>1088.4122085530287</v>
      </c>
      <c r="G31" s="291">
        <f ca="1">G$15*'8.Routing factors'!G49</f>
        <v>150.47499493689998</v>
      </c>
      <c r="H31" s="291">
        <f ca="1">H$15*'8.Routing factors'!H49</f>
        <v>217.68244171060579</v>
      </c>
      <c r="I31" s="291">
        <f ca="1">I$15*'8.Routing factors'!I49</f>
        <v>435.36488342121157</v>
      </c>
      <c r="J31" s="291">
        <f ca="1">J$15*'8.Routing factors'!J49</f>
        <v>2338.5119387043164</v>
      </c>
      <c r="K31" s="291">
        <f ca="1">K$15*'8.Routing factors'!K49</f>
        <v>675.56134531654743</v>
      </c>
      <c r="L31" s="291">
        <f ca="1">L$15*'8.Routing factors'!L49</f>
        <v>217.68244171060584</v>
      </c>
      <c r="M31" s="291">
        <f ca="1">M$15*'8.Routing factors'!M49</f>
        <v>435.36488342121169</v>
      </c>
      <c r="N31" s="291">
        <f ca="1">N$15*'8.Routing factors'!N49</f>
        <v>2338.5119387043169</v>
      </c>
      <c r="O31" s="291">
        <f ca="1">O$15*'8.Routing factors'!O49</f>
        <v>804.67051355055241</v>
      </c>
      <c r="P31" s="291">
        <f ca="1">P$15*'8.Routing factors'!P49</f>
        <v>217.68244171060587</v>
      </c>
      <c r="Q31" s="291">
        <f ca="1">Q$15*'8.Routing factors'!Q49</f>
        <v>435.36488342121152</v>
      </c>
      <c r="R31" s="291">
        <f ca="1">R$15*'8.Routing factors'!R49</f>
        <v>2338.5119387043169</v>
      </c>
      <c r="S31" s="291">
        <f ca="1">S$15*'8.Routing factors'!S49</f>
        <v>0</v>
      </c>
      <c r="T31" s="291">
        <f ca="1">T$15*'8.Routing factors'!T49</f>
        <v>0</v>
      </c>
      <c r="U31" s="291">
        <f ca="1">U$15*'8.Routing factors'!U49</f>
        <v>0</v>
      </c>
      <c r="V31" s="291">
        <f ca="1">V$15*'8.Routing factors'!V49</f>
        <v>0</v>
      </c>
      <c r="W31" s="291">
        <f ca="1">W$15*'8.Routing factors'!W49</f>
        <v>0</v>
      </c>
      <c r="X31" s="291">
        <f ca="1">X$15*'8.Routing factors'!X49</f>
        <v>0</v>
      </c>
      <c r="Y31" s="291">
        <f ca="1">Y$15*'8.Routing factors'!Y49</f>
        <v>0</v>
      </c>
      <c r="Z31" s="291">
        <f ca="1">Z$15*'8.Routing factors'!Z49</f>
        <v>0</v>
      </c>
      <c r="AA31" s="291">
        <f ca="1">AA$15*'8.Routing factors'!AA49</f>
        <v>425.18930948711073</v>
      </c>
      <c r="AB31" s="291">
        <f ca="1">AB$15*'8.Routing factors'!AB49</f>
        <v>4677.0238774086338</v>
      </c>
      <c r="AC31" s="291">
        <f ca="1">AC$15*'8.Routing factors'!AC49</f>
        <v>217.68244171060584</v>
      </c>
      <c r="AD31" s="291">
        <f ca="1">AD$15*'8.Routing factors'!AD49</f>
        <v>217.68244171060584</v>
      </c>
      <c r="AE31" s="291">
        <f ca="1">AE$15*'8.Routing factors'!AE49</f>
        <v>0</v>
      </c>
      <c r="AF31" s="291">
        <f ca="1">AF$15*'8.Routing factors'!AF49</f>
        <v>0</v>
      </c>
      <c r="AG31" s="291">
        <f ca="1">AG$15*'8.Routing factors'!AG49</f>
        <v>0</v>
      </c>
      <c r="AH31" s="291">
        <f ca="1">AH$15*'8.Routing factors'!AH49</f>
        <v>118.83155512950754</v>
      </c>
      <c r="AI31" s="291">
        <f ca="1">AI$15*'8.Routing factors'!AI49</f>
        <v>1188.3155512950752</v>
      </c>
      <c r="AJ31" s="291">
        <f ca="1">AJ$15*'8.Routing factors'!AJ49</f>
        <v>0</v>
      </c>
      <c r="AK31" s="291">
        <f ca="1">AK$15*'8.Routing factors'!AK49</f>
        <v>9495.2655591432376</v>
      </c>
      <c r="AL31" s="291">
        <f ca="1">AL$15*'8.Routing factors'!AL49</f>
        <v>4956.6884644675338</v>
      </c>
      <c r="AM31" s="291">
        <f ca="1">AM$15*'8.Routing factors'!AM49</f>
        <v>1818.8645233238994</v>
      </c>
      <c r="AN31" s="291">
        <f ca="1">AN$15*'8.Routing factors'!AN49</f>
        <v>1620.3668276777832</v>
      </c>
      <c r="AO31" s="291">
        <f ca="1">AO$15*'8.Routing factors'!AO49</f>
        <v>0</v>
      </c>
      <c r="AP31" s="291">
        <f ca="1">AP$15*'8.Routing factors'!AP49</f>
        <v>0</v>
      </c>
      <c r="AR31" s="297">
        <f t="shared" ca="1" si="0"/>
        <v>39797.365645108766</v>
      </c>
      <c r="AS31" s="295">
        <f ca="1">'2.Traffic'!H88</f>
        <v>5100</v>
      </c>
      <c r="AT31" s="296">
        <f t="shared" ca="1" si="1"/>
        <v>7.8034050284526995</v>
      </c>
    </row>
    <row r="32" spans="1:46">
      <c r="A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</row>
    <row r="33" spans="1:46">
      <c r="A33" s="85"/>
    </row>
    <row r="34" spans="1:46">
      <c r="A34" s="85"/>
      <c r="Y34" s="1"/>
      <c r="AR34" s="285">
        <f ca="1">'C. Masterfiles'!$D$107</f>
        <v>2016</v>
      </c>
      <c r="AS34" s="293"/>
      <c r="AT34" s="294"/>
    </row>
    <row r="35" spans="1:46" ht="38.25">
      <c r="A35" s="85"/>
      <c r="C35" s="253">
        <f ca="1">'C. Masterfiles'!$D$107</f>
        <v>2016</v>
      </c>
      <c r="D35" s="156"/>
      <c r="E35" s="288" t="str">
        <f ca="1">'C. Masterfiles'!$E$13</f>
        <v>MSAN-CMN</v>
      </c>
      <c r="F35" s="189" t="str">
        <f ca="1">'C. Masterfiles'!$E$14</f>
        <v>MSAN-1GE</v>
      </c>
      <c r="G35" s="189" t="str">
        <f ca="1">'C. Masterfiles'!$E$15</f>
        <v>AGGR-CMN</v>
      </c>
      <c r="H35" s="189" t="str">
        <f ca="1">'C. Masterfiles'!$E$16</f>
        <v>AGGR-1GE-MSAN</v>
      </c>
      <c r="I35" s="189" t="str">
        <f ca="1">'C. Masterfiles'!$E$17</f>
        <v>AGGR-2,5GE-AGGR</v>
      </c>
      <c r="J35" s="189" t="str">
        <f ca="1">'C. Masterfiles'!$E$18</f>
        <v>AGGR-PROC</v>
      </c>
      <c r="K35" s="189" t="str">
        <f ca="1">'C. Masterfiles'!$E$19</f>
        <v>EDGE-CMN</v>
      </c>
      <c r="L35" s="189" t="str">
        <f ca="1">'C. Masterfiles'!$E$20</f>
        <v>EDGE-2,5GE-AGGR</v>
      </c>
      <c r="M35" s="189" t="str">
        <f ca="1">'C. Masterfiles'!$E$21</f>
        <v>EDGE-2,5GE-EDGE</v>
      </c>
      <c r="N35" s="189" t="str">
        <f ca="1">'C. Masterfiles'!$E$22</f>
        <v>EDGE-PROC</v>
      </c>
      <c r="O35" s="189" t="str">
        <f ca="1">'C. Masterfiles'!$E$23</f>
        <v>CORE-CMN</v>
      </c>
      <c r="P35" s="189" t="str">
        <f ca="1">'C. Masterfiles'!$E$24</f>
        <v>CORE-2,5GE-EDGE</v>
      </c>
      <c r="Q35" s="189" t="str">
        <f ca="1">'C. Masterfiles'!$E$25</f>
        <v>CORE-2,5GE-CORE</v>
      </c>
      <c r="R35" s="189" t="str">
        <f ca="1">'C. Masterfiles'!$E$26</f>
        <v>CORE-PROC</v>
      </c>
      <c r="S35" s="189" t="str">
        <f ca="1">'C. Masterfiles'!$E$27</f>
        <v>SX-CMN</v>
      </c>
      <c r="T35" s="189" t="str">
        <f ca="1">'C. Masterfiles'!$E$28</f>
        <v>SX-SBC</v>
      </c>
      <c r="U35" s="189" t="str">
        <f ca="1">'C. Masterfiles'!$E$29</f>
        <v>SX-VOICE</v>
      </c>
      <c r="V35" s="189" t="str">
        <f ca="1">'C. Masterfiles'!$E$30</f>
        <v>SX-RTU</v>
      </c>
      <c r="W35" s="189" t="str">
        <f ca="1">'C. Masterfiles'!$E$31</f>
        <v>ICGW-CMN</v>
      </c>
      <c r="X35" s="189" t="str">
        <f ca="1">'C. Masterfiles'!$E$32</f>
        <v>ICGW-CONTROL</v>
      </c>
      <c r="Y35" s="189" t="str">
        <f ca="1">'C. Masterfiles'!$E$33</f>
        <v>ICGW-1GE-CORE</v>
      </c>
      <c r="Z35" s="189" t="str">
        <f ca="1">'C. Masterfiles'!$E$34</f>
        <v>ICGW-TDM-OLO</v>
      </c>
      <c r="AA35" s="189" t="str">
        <f ca="1">'C. Masterfiles'!$E$35</f>
        <v>INTGW-CMN</v>
      </c>
      <c r="AB35" s="189" t="str">
        <f ca="1">'C. Masterfiles'!$E$36</f>
        <v>INTGW-CONTROL</v>
      </c>
      <c r="AC35" s="189" t="str">
        <f ca="1">'C. Masterfiles'!$E$37</f>
        <v>INTGW-1GE-CORE</v>
      </c>
      <c r="AD35" s="189" t="str">
        <f ca="1">'C. Masterfiles'!$E$38</f>
        <v>INTGW-TDM-INT</v>
      </c>
      <c r="AE35" s="189" t="str">
        <f ca="1">'C. Masterfiles'!$E$39</f>
        <v>SGW-CMN</v>
      </c>
      <c r="AF35" s="189" t="str">
        <f ca="1">'C. Masterfiles'!$E$40</f>
        <v>SGW-CONTROL</v>
      </c>
      <c r="AG35" s="189" t="str">
        <f ca="1">'C. Masterfiles'!$E$41</f>
        <v>SGW-SIGTRAN</v>
      </c>
      <c r="AH35" s="189" t="str">
        <f ca="1">'C. Masterfiles'!$E$42</f>
        <v>NMS</v>
      </c>
      <c r="AI35" s="189" t="str">
        <f ca="1">'C. Masterfiles'!$E$43</f>
        <v>OSS</v>
      </c>
      <c r="AJ35" s="189" t="str">
        <f ca="1">'C. Masterfiles'!$E$44</f>
        <v>IBIL</v>
      </c>
      <c r="AK35" s="189" t="str">
        <f ca="1">'C. Masterfiles'!$D$51</f>
        <v>MSAN ring</v>
      </c>
      <c r="AL35" s="189" t="str">
        <f ca="1">'C. Masterfiles'!$D$52</f>
        <v>AGGR ring</v>
      </c>
      <c r="AM35" s="189" t="str">
        <f ca="1">'C. Masterfiles'!$D$53</f>
        <v>EDGE ring</v>
      </c>
      <c r="AN35" s="189" t="str">
        <f ca="1">'C. Masterfiles'!$D$54</f>
        <v>CORE ring</v>
      </c>
      <c r="AO35" s="189" t="str">
        <f ca="1">'C. Masterfiles'!$D$55</f>
        <v>CORE-ICGW</v>
      </c>
      <c r="AP35" s="189" t="str">
        <f ca="1">'C. Masterfiles'!$D$56</f>
        <v>CORE-INTGW</v>
      </c>
      <c r="AR35" s="292" t="s">
        <v>68</v>
      </c>
      <c r="AS35" s="292" t="s">
        <v>4</v>
      </c>
      <c r="AT35" s="292" t="s">
        <v>39</v>
      </c>
    </row>
    <row r="36" spans="1:46">
      <c r="A36" s="85"/>
      <c r="C36" s="290"/>
      <c r="D36" s="158"/>
      <c r="E36" s="298">
        <f ca="1">'7.Network costs'!M74</f>
        <v>11375202.64543396</v>
      </c>
      <c r="F36" s="298">
        <f ca="1">'7.Network costs'!M75</f>
        <v>3613247.1998746824</v>
      </c>
      <c r="G36" s="298">
        <f ca="1">'7.Network costs'!M76</f>
        <v>496372.47907348193</v>
      </c>
      <c r="H36" s="298">
        <f ca="1">'7.Network costs'!M77</f>
        <v>705732.14096268627</v>
      </c>
      <c r="I36" s="298">
        <f ca="1">'7.Network costs'!M78</f>
        <v>1411464.2819253725</v>
      </c>
      <c r="J36" s="298">
        <f ca="1">'7.Network costs'!M79</f>
        <v>7451013.2553354055</v>
      </c>
      <c r="K36" s="298">
        <f ca="1">'7.Network costs'!M80</f>
        <v>2068218.662806175</v>
      </c>
      <c r="L36" s="298">
        <f ca="1">'7.Network costs'!M81</f>
        <v>654980.24392593617</v>
      </c>
      <c r="M36" s="298">
        <f ca="1">'7.Network costs'!M82</f>
        <v>1309960.4878518723</v>
      </c>
      <c r="N36" s="298">
        <f ca="1">'7.Network costs'!M83</f>
        <v>6915182.3988316813</v>
      </c>
      <c r="O36" s="298">
        <f ca="1">'7.Network costs'!M84</f>
        <v>2443083.2954397937</v>
      </c>
      <c r="P36" s="298">
        <f ca="1">'7.Network costs'!M85</f>
        <v>46709.359441033936</v>
      </c>
      <c r="Q36" s="298">
        <f ca="1">'7.Network costs'!M86</f>
        <v>91263.925546022976</v>
      </c>
      <c r="R36" s="298">
        <f ca="1">'7.Network costs'!M87</f>
        <v>6857916.0729076024</v>
      </c>
      <c r="S36" s="298">
        <f ca="1">'7.Network costs'!M88</f>
        <v>1006.1856149851753</v>
      </c>
      <c r="T36" s="298">
        <f ca="1">'7.Network costs'!M89</f>
        <v>512360.80550494144</v>
      </c>
      <c r="U36" s="298">
        <f ca="1">'7.Network costs'!M90</f>
        <v>51236.080550494145</v>
      </c>
      <c r="V36" s="298">
        <f ca="1">'7.Network costs'!M91</f>
        <v>153708.24165148244</v>
      </c>
      <c r="W36" s="298">
        <f ca="1">'7.Network costs'!M92</f>
        <v>4459.1034349764113</v>
      </c>
      <c r="X36" s="298">
        <f ca="1">'7.Network costs'!M93</f>
        <v>47945.82291336936</v>
      </c>
      <c r="Y36" s="298">
        <f ca="1">'7.Network costs'!M94</f>
        <v>4541.2492362217408</v>
      </c>
      <c r="Z36" s="298">
        <f ca="1">'7.Network costs'!M95</f>
        <v>4541.2492362217408</v>
      </c>
      <c r="AA36" s="298">
        <f ca="1">'7.Network costs'!M96</f>
        <v>2236.8414423315749</v>
      </c>
      <c r="AB36" s="298">
        <f ca="1">'7.Network costs'!M97</f>
        <v>24051.293100332117</v>
      </c>
      <c r="AC36" s="298">
        <f ca="1">'7.Network costs'!M98</f>
        <v>1139.024317294306</v>
      </c>
      <c r="AD36" s="298">
        <f ca="1">'7.Network costs'!M99</f>
        <v>1139.024317294306</v>
      </c>
      <c r="AE36" s="298">
        <f ca="1">'7.Network costs'!M100</f>
        <v>2651.0167954405429</v>
      </c>
      <c r="AF36" s="298">
        <f ca="1">'7.Network costs'!M101</f>
        <v>1425.2324897598228</v>
      </c>
      <c r="AG36" s="298">
        <f ca="1">'7.Network costs'!M102</f>
        <v>5399.7078888433798</v>
      </c>
      <c r="AH36" s="298">
        <f ca="1">'7.Network costs'!M103</f>
        <v>358971.6522328874</v>
      </c>
      <c r="AI36" s="298">
        <f ca="1">'7.Network costs'!M104</f>
        <v>3589716.5223288741</v>
      </c>
      <c r="AJ36" s="298">
        <f ca="1">'7.Network costs'!M105</f>
        <v>2153829.9133973247</v>
      </c>
      <c r="AK36" s="298">
        <f ca="1">'7.Network costs'!G185</f>
        <v>32116342.109616492</v>
      </c>
      <c r="AL36" s="298">
        <f ca="1">'7.Network costs'!G186</f>
        <v>16374903.625881294</v>
      </c>
      <c r="AM36" s="298">
        <f ca="1">'7.Network costs'!G187</f>
        <v>5575442.401905138</v>
      </c>
      <c r="AN36" s="298">
        <f ca="1">'7.Network costs'!G188</f>
        <v>4866900.4213950476</v>
      </c>
      <c r="AO36" s="298">
        <f ca="1">'7.Network costs'!G189</f>
        <v>0</v>
      </c>
      <c r="AP36" s="298">
        <f ca="1">'7.Network costs'!G190</f>
        <v>0</v>
      </c>
      <c r="AR36" s="9"/>
      <c r="AS36" s="9"/>
      <c r="AT36" s="9"/>
    </row>
    <row r="37" spans="1:46">
      <c r="A37" s="85"/>
      <c r="C37" s="289" t="s">
        <v>21</v>
      </c>
      <c r="D37" s="289" t="s">
        <v>45</v>
      </c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R37" s="9"/>
      <c r="AS37" s="9"/>
      <c r="AT37" s="9"/>
    </row>
    <row r="38" spans="1:46">
      <c r="A38" s="85"/>
      <c r="C38" s="114" t="str">
        <f ca="1">'C. Masterfiles'!C86</f>
        <v>S01</v>
      </c>
      <c r="D38" s="114" t="str">
        <f ca="1">'C. Masterfiles'!D86</f>
        <v>Повиквания в мрежата (On Net calls)</v>
      </c>
      <c r="E38" s="291">
        <f ca="1">E$36*'8.Routing factors'!E54</f>
        <v>97669.731924857522</v>
      </c>
      <c r="F38" s="291">
        <f ca="1">F$36*'8.Routing factors'!F54</f>
        <v>31024.052616034875</v>
      </c>
      <c r="G38" s="291">
        <f ca="1">G$36*'8.Routing factors'!G54</f>
        <v>4364.1163591957129</v>
      </c>
      <c r="H38" s="291">
        <f ca="1">H$36*'8.Routing factors'!H54</f>
        <v>6204.8105232069738</v>
      </c>
      <c r="I38" s="291">
        <f ca="1">I$36*'8.Routing factors'!I54</f>
        <v>12409.621046413948</v>
      </c>
      <c r="J38" s="291">
        <f ca="1">J$36*'8.Routing factors'!J54</f>
        <v>65509.451492735934</v>
      </c>
      <c r="K38" s="291">
        <f ca="1">K$36*'8.Routing factors'!K54</f>
        <v>19592.812214232112</v>
      </c>
      <c r="L38" s="291">
        <f ca="1">L$36*'8.Routing factors'!L54</f>
        <v>6204.8105232069747</v>
      </c>
      <c r="M38" s="291">
        <f ca="1">M$36*'8.Routing factors'!M54</f>
        <v>12409.621046413949</v>
      </c>
      <c r="N38" s="291">
        <f ca="1">N$36*'8.Routing factors'!N54</f>
        <v>65509.451492735934</v>
      </c>
      <c r="O38" s="291">
        <f ca="1">O$36*'8.Routing factors'!O54</f>
        <v>23337.271108870707</v>
      </c>
      <c r="P38" s="291">
        <f ca="1">P$36*'8.Routing factors'!P54</f>
        <v>6204.8105232069738</v>
      </c>
      <c r="Q38" s="291">
        <f ca="1">Q$36*'8.Routing factors'!Q54</f>
        <v>12409.621046413951</v>
      </c>
      <c r="R38" s="291">
        <f ca="1">R$36*'8.Routing factors'!R54</f>
        <v>65509.451492735941</v>
      </c>
      <c r="S38" s="291">
        <f ca="1">S$36*'8.Routing factors'!S54</f>
        <v>475.98225589706692</v>
      </c>
      <c r="T38" s="291">
        <f ca="1">T$36*'8.Routing factors'!T54</f>
        <v>242375.41106277244</v>
      </c>
      <c r="U38" s="291">
        <f ca="1">U$36*'8.Routing factors'!U54</f>
        <v>24237.541106277244</v>
      </c>
      <c r="V38" s="291">
        <f ca="1">V$36*'8.Routing factors'!V54</f>
        <v>72712.623318831742</v>
      </c>
      <c r="W38" s="291">
        <f ca="1">W$36*'8.Routing factors'!W54</f>
        <v>0</v>
      </c>
      <c r="X38" s="291">
        <f ca="1">X$36*'8.Routing factors'!X54</f>
        <v>0</v>
      </c>
      <c r="Y38" s="291">
        <f ca="1">Y$36*'8.Routing factors'!Y54</f>
        <v>0</v>
      </c>
      <c r="Z38" s="291">
        <f ca="1">Z$36*'8.Routing factors'!Z54</f>
        <v>0</v>
      </c>
      <c r="AA38" s="291">
        <f ca="1">AA$36*'8.Routing factors'!AA54</f>
        <v>0</v>
      </c>
      <c r="AB38" s="291">
        <f ca="1">AB$36*'8.Routing factors'!AB54</f>
        <v>0</v>
      </c>
      <c r="AC38" s="291">
        <f ca="1">AC$36*'8.Routing factors'!AC54</f>
        <v>0</v>
      </c>
      <c r="AD38" s="291">
        <f ca="1">AD$36*'8.Routing factors'!AD54</f>
        <v>0</v>
      </c>
      <c r="AE38" s="291">
        <f ca="1">AE$36*'8.Routing factors'!AE54</f>
        <v>0</v>
      </c>
      <c r="AF38" s="291">
        <f ca="1">AF$36*'8.Routing factors'!AF54</f>
        <v>0</v>
      </c>
      <c r="AG38" s="291">
        <f ca="1">AG$36*'8.Routing factors'!AG54</f>
        <v>0</v>
      </c>
      <c r="AH38" s="291">
        <f ca="1">AH$36*'8.Routing factors'!AH54</f>
        <v>1664.4323827732958</v>
      </c>
      <c r="AI38" s="291">
        <f ca="1">AI$36*'8.Routing factors'!AI54</f>
        <v>16644.323827732958</v>
      </c>
      <c r="AJ38" s="291">
        <f ca="1">AJ$36*'8.Routing factors'!AJ54</f>
        <v>1018882.4067143392</v>
      </c>
      <c r="AK38" s="291">
        <f ca="1">AK$36*'8.Routing factors'!AK54</f>
        <v>275757.24336764886</v>
      </c>
      <c r="AL38" s="291">
        <f ca="1">AL$36*'8.Routing factors'!AL54</f>
        <v>143968.46684036782</v>
      </c>
      <c r="AM38" s="291">
        <f ca="1">AM$36*'8.Routing factors'!AM54</f>
        <v>52817.720851420447</v>
      </c>
      <c r="AN38" s="291">
        <f ca="1">AN$36*'8.Routing factors'!AN54</f>
        <v>23544.285797824108</v>
      </c>
      <c r="AO38" s="291">
        <f ca="1">AO$36*'8.Routing factors'!AO54</f>
        <v>0</v>
      </c>
      <c r="AP38" s="291">
        <f ca="1">AP$36*'8.Routing factors'!AP54</f>
        <v>0</v>
      </c>
      <c r="AR38" s="297">
        <f t="shared" ref="AR38:AR52" ca="1" si="2">SUM(E38:AP38)</f>
        <v>2301440.0709361467</v>
      </c>
      <c r="AS38" s="295">
        <f ca="1">'2.Traffic'!I74</f>
        <v>780300000</v>
      </c>
      <c r="AT38" s="296">
        <f ca="1">IF(AS38=0,AR38,AR38/AS38)</f>
        <v>2.9494297974319451E-3</v>
      </c>
    </row>
    <row r="39" spans="1:46">
      <c r="A39" s="85"/>
      <c r="C39" s="114" t="str">
        <f ca="1">'C. Masterfiles'!C87</f>
        <v>S02</v>
      </c>
      <c r="D39" s="114" t="str">
        <f ca="1">'C. Masterfiles'!D87</f>
        <v>Изходящи повиквания към ОП (Originating calls to OLO)</v>
      </c>
      <c r="E39" s="291">
        <f ca="1">E$36*'8.Routing factors'!E55</f>
        <v>20265.235737719406</v>
      </c>
      <c r="F39" s="291">
        <f ca="1">F$36*'8.Routing factors'!F55</f>
        <v>6437.0990624511678</v>
      </c>
      <c r="G39" s="291">
        <f ca="1">G$36*'8.Routing factors'!G55</f>
        <v>905.49902270623943</v>
      </c>
      <c r="H39" s="291">
        <f ca="1">H$36*'8.Routing factors'!H55</f>
        <v>1287.4198124902334</v>
      </c>
      <c r="I39" s="291">
        <f ca="1">I$36*'8.Routing factors'!I55</f>
        <v>2574.8396249804669</v>
      </c>
      <c r="J39" s="291">
        <f ca="1">J$36*'8.Routing factors'!J55</f>
        <v>13592.383754778335</v>
      </c>
      <c r="K39" s="291">
        <f ca="1">K$36*'8.Routing factors'!K55</f>
        <v>4065.2610635990663</v>
      </c>
      <c r="L39" s="291">
        <f ca="1">L$36*'8.Routing factors'!L55</f>
        <v>1287.4198124902334</v>
      </c>
      <c r="M39" s="291">
        <f ca="1">M$36*'8.Routing factors'!M55</f>
        <v>2574.8396249804669</v>
      </c>
      <c r="N39" s="291">
        <f ca="1">N$36*'8.Routing factors'!N55</f>
        <v>13592.383754778335</v>
      </c>
      <c r="O39" s="291">
        <f ca="1">O$36*'8.Routing factors'!O55</f>
        <v>7263.2834836721058</v>
      </c>
      <c r="P39" s="291">
        <f ca="1">P$36*'8.Routing factors'!P55</f>
        <v>1287.4198124902332</v>
      </c>
      <c r="Q39" s="291">
        <f ca="1">Q$36*'8.Routing factors'!Q55</f>
        <v>2574.8396249804678</v>
      </c>
      <c r="R39" s="291">
        <f ca="1">R$36*'8.Routing factors'!R55</f>
        <v>20388.575632167503</v>
      </c>
      <c r="S39" s="291">
        <f ca="1">S$36*'8.Routing factors'!S55</f>
        <v>197.52061222296871</v>
      </c>
      <c r="T39" s="291">
        <f ca="1">T$36*'8.Routing factors'!T55</f>
        <v>100579.67285079948</v>
      </c>
      <c r="U39" s="291">
        <f ca="1">U$36*'8.Routing factors'!U55</f>
        <v>10057.967285079949</v>
      </c>
      <c r="V39" s="291">
        <f ca="1">V$36*'8.Routing factors'!V55</f>
        <v>30173.901855239848</v>
      </c>
      <c r="W39" s="291">
        <f ca="1">W$36*'8.Routing factors'!W55</f>
        <v>1264.1319182269997</v>
      </c>
      <c r="X39" s="291">
        <f ca="1">X$36*'8.Routing factors'!X55</f>
        <v>13592.383754778335</v>
      </c>
      <c r="Y39" s="291">
        <f ca="1">Y$36*'8.Routing factors'!Y55</f>
        <v>1287.4198124902334</v>
      </c>
      <c r="Z39" s="291">
        <f ca="1">Z$36*'8.Routing factors'!Z55</f>
        <v>1287.4198124902334</v>
      </c>
      <c r="AA39" s="291">
        <f ca="1">AA$36*'8.Routing factors'!AA55</f>
        <v>0</v>
      </c>
      <c r="AB39" s="291">
        <f ca="1">AB$36*'8.Routing factors'!AB55</f>
        <v>0</v>
      </c>
      <c r="AC39" s="291">
        <f ca="1">AC$36*'8.Routing factors'!AC55</f>
        <v>0</v>
      </c>
      <c r="AD39" s="291">
        <f ca="1">AD$36*'8.Routing factors'!AD55</f>
        <v>0</v>
      </c>
      <c r="AE39" s="291">
        <f ca="1">AE$36*'8.Routing factors'!AE55</f>
        <v>987.60306111484385</v>
      </c>
      <c r="AF39" s="291">
        <f ca="1">AF$36*'8.Routing factors'!AF55</f>
        <v>530.95249042102876</v>
      </c>
      <c r="AG39" s="291">
        <f ca="1">AG$36*'8.Routing factors'!AG55</f>
        <v>2011.5934570159898</v>
      </c>
      <c r="AH39" s="291">
        <f ca="1">AH$36*'8.Routing factors'!AH55</f>
        <v>690.69739297216915</v>
      </c>
      <c r="AI39" s="291">
        <f ca="1">AI$36*'8.Routing factors'!AI55</f>
        <v>6906.9739297216911</v>
      </c>
      <c r="AJ39" s="291">
        <f ca="1">AJ$36*'8.Routing factors'!AJ55</f>
        <v>422810.46039865247</v>
      </c>
      <c r="AK39" s="291">
        <f ca="1">AK$36*'8.Routing factors'!AK55</f>
        <v>57216.144992887137</v>
      </c>
      <c r="AL39" s="291">
        <f ca="1">AL$36*'8.Routing factors'!AL55</f>
        <v>29871.638447443704</v>
      </c>
      <c r="AM39" s="291">
        <f ca="1">AM$36*'8.Routing factors'!AM55</f>
        <v>10959.009952096319</v>
      </c>
      <c r="AN39" s="291">
        <f ca="1">AN$36*'8.Routing factors'!AN55</f>
        <v>4885.1419223329731</v>
      </c>
      <c r="AO39" s="291">
        <f ca="1">AO$36*'8.Routing factors'!AO55</f>
        <v>0</v>
      </c>
      <c r="AP39" s="291">
        <f ca="1">AP$36*'8.Routing factors'!AP55</f>
        <v>0</v>
      </c>
      <c r="AR39" s="297">
        <f t="shared" ca="1" si="2"/>
        <v>793407.13377027051</v>
      </c>
      <c r="AS39" s="295">
        <f ca="1">'2.Traffic'!I75</f>
        <v>312120000</v>
      </c>
      <c r="AT39" s="296">
        <f t="shared" ref="AT39:AT52" ca="1" si="3">IF(AS39=0,AR39,AR39/AS39)</f>
        <v>2.5419938926383137E-3</v>
      </c>
    </row>
    <row r="40" spans="1:46">
      <c r="A40" s="85"/>
      <c r="C40" s="114" t="str">
        <f ca="1">'C. Masterfiles'!C88</f>
        <v>S03</v>
      </c>
      <c r="D40" s="114" t="str">
        <f ca="1">'C. Masterfiles'!D88</f>
        <v>Входящи повиквания от ОП (Terminating calls from OLO)</v>
      </c>
      <c r="E40" s="291">
        <f ca="1">E$36*'8.Routing factors'!E56</f>
        <v>19751.478944800932</v>
      </c>
      <c r="F40" s="291">
        <f ca="1">F$36*'8.Routing factors'!F56</f>
        <v>6273.908097745637</v>
      </c>
      <c r="G40" s="291">
        <f ca="1">G$36*'8.Routing factors'!G56</f>
        <v>882.5431449697428</v>
      </c>
      <c r="H40" s="291">
        <f ca="1">H$36*'8.Routing factors'!H56</f>
        <v>1254.7816195491273</v>
      </c>
      <c r="I40" s="291">
        <f ca="1">I$36*'8.Routing factors'!I56</f>
        <v>2509.5632390982546</v>
      </c>
      <c r="J40" s="291">
        <f ca="1">J$36*'8.Routing factors'!J56</f>
        <v>13247.794647779972</v>
      </c>
      <c r="K40" s="291">
        <f ca="1">K$36*'8.Routing factors'!K56</f>
        <v>3962.200062313816</v>
      </c>
      <c r="L40" s="291">
        <f ca="1">L$36*'8.Routing factors'!L56</f>
        <v>1254.7816195491273</v>
      </c>
      <c r="M40" s="291">
        <f ca="1">M$36*'8.Routing factors'!M56</f>
        <v>2509.5632390982546</v>
      </c>
      <c r="N40" s="291">
        <f ca="1">N$36*'8.Routing factors'!N56</f>
        <v>13247.794647779971</v>
      </c>
      <c r="O40" s="291">
        <f ca="1">O$36*'8.Routing factors'!O56</f>
        <v>7079.1473957960807</v>
      </c>
      <c r="P40" s="291">
        <f ca="1">P$36*'8.Routing factors'!P56</f>
        <v>1254.7816195491273</v>
      </c>
      <c r="Q40" s="291">
        <f ca="1">Q$36*'8.Routing factors'!Q56</f>
        <v>2509.5632390982555</v>
      </c>
      <c r="R40" s="291">
        <f ca="1">R$36*'8.Routing factors'!R56</f>
        <v>19871.691971669959</v>
      </c>
      <c r="S40" s="291">
        <f ca="1">S$36*'8.Routing factors'!S56</f>
        <v>192.51314240695831</v>
      </c>
      <c r="T40" s="291">
        <f ca="1">T$36*'8.Routing factors'!T56</f>
        <v>98029.814027275585</v>
      </c>
      <c r="U40" s="291">
        <f ca="1">U$36*'8.Routing factors'!U56</f>
        <v>9802.9814027275588</v>
      </c>
      <c r="V40" s="291">
        <f ca="1">V$36*'8.Routing factors'!V56</f>
        <v>29408.944208182678</v>
      </c>
      <c r="W40" s="291">
        <f ca="1">W$36*'8.Routing factors'!W56</f>
        <v>1232.0841114045331</v>
      </c>
      <c r="X40" s="291">
        <f ca="1">X$36*'8.Routing factors'!X56</f>
        <v>13247.794647779971</v>
      </c>
      <c r="Y40" s="291">
        <f ca="1">Y$36*'8.Routing factors'!Y56</f>
        <v>1254.7816195491273</v>
      </c>
      <c r="Z40" s="291">
        <f ca="1">Z$36*'8.Routing factors'!Z56</f>
        <v>1254.7816195491273</v>
      </c>
      <c r="AA40" s="291">
        <f ca="1">AA$36*'8.Routing factors'!AA56</f>
        <v>0</v>
      </c>
      <c r="AB40" s="291">
        <f ca="1">AB$36*'8.Routing factors'!AB56</f>
        <v>0</v>
      </c>
      <c r="AC40" s="291">
        <f ca="1">AC$36*'8.Routing factors'!AC56</f>
        <v>0</v>
      </c>
      <c r="AD40" s="291">
        <f ca="1">AD$36*'8.Routing factors'!AD56</f>
        <v>0</v>
      </c>
      <c r="AE40" s="291">
        <f ca="1">AE$36*'8.Routing factors'!AE56</f>
        <v>962.56571203479166</v>
      </c>
      <c r="AF40" s="291">
        <f ca="1">AF$36*'8.Routing factors'!AF56</f>
        <v>517.49197842890521</v>
      </c>
      <c r="AG40" s="291">
        <f ca="1">AG$36*'8.Routing factors'!AG56</f>
        <v>1960.5962805455117</v>
      </c>
      <c r="AH40" s="291">
        <f ca="1">AH$36*'8.Routing factors'!AH56</f>
        <v>673.1870870431809</v>
      </c>
      <c r="AI40" s="291">
        <f ca="1">AI$36*'8.Routing factors'!AI56</f>
        <v>6731.8708704318096</v>
      </c>
      <c r="AJ40" s="291">
        <f ca="1">AJ$36*'8.Routing factors'!AJ56</f>
        <v>412091.52532391844</v>
      </c>
      <c r="AK40" s="291">
        <f ca="1">AK$36*'8.Routing factors'!AK56</f>
        <v>55765.622357219436</v>
      </c>
      <c r="AL40" s="291">
        <f ca="1">AL$36*'8.Routing factors'!AL56</f>
        <v>29114.343670980081</v>
      </c>
      <c r="AM40" s="291">
        <f ca="1">AM$36*'8.Routing factors'!AM56</f>
        <v>10681.181167895646</v>
      </c>
      <c r="AN40" s="291">
        <f ca="1">AN$36*'8.Routing factors'!AN56</f>
        <v>4761.2956034718536</v>
      </c>
      <c r="AO40" s="291">
        <f ca="1">AO$36*'8.Routing factors'!AO56</f>
        <v>0</v>
      </c>
      <c r="AP40" s="291">
        <f ca="1">AP$36*'8.Routing factors'!AP56</f>
        <v>0</v>
      </c>
      <c r="AR40" s="297">
        <f t="shared" ca="1" si="2"/>
        <v>773292.96831964352</v>
      </c>
      <c r="AS40" s="295">
        <f ca="1">'2.Traffic'!I76</f>
        <v>312120000</v>
      </c>
      <c r="AT40" s="296">
        <f t="shared" ca="1" si="3"/>
        <v>2.4775501996656527E-3</v>
      </c>
    </row>
    <row r="41" spans="1:46">
      <c r="A41" s="85"/>
      <c r="C41" s="114" t="str">
        <f ca="1">'C. Masterfiles'!C89</f>
        <v>S04</v>
      </c>
      <c r="D41" s="114" t="str">
        <f ca="1">'C. Masterfiles'!D89</f>
        <v>Изходящи международни повиквания (Outgoing Calls to International)</v>
      </c>
      <c r="E41" s="291">
        <f ca="1">E$36*'8.Routing factors'!E57</f>
        <v>4811.9396465063464</v>
      </c>
      <c r="F41" s="291">
        <f ca="1">F$36*'8.Routing factors'!F57</f>
        <v>1528.4762826343238</v>
      </c>
      <c r="G41" s="291">
        <f ca="1">G$36*'8.Routing factors'!G57</f>
        <v>215.00892975663214</v>
      </c>
      <c r="H41" s="291">
        <f ca="1">H$36*'8.Routing factors'!H57</f>
        <v>305.69525652686468</v>
      </c>
      <c r="I41" s="291">
        <f ca="1">I$36*'8.Routing factors'!I57</f>
        <v>611.39051305372936</v>
      </c>
      <c r="J41" s="291">
        <f ca="1">J$36*'8.Routing factors'!J57</f>
        <v>3227.4843049769152</v>
      </c>
      <c r="K41" s="291">
        <f ca="1">K$36*'8.Routing factors'!K57</f>
        <v>965.2880992112423</v>
      </c>
      <c r="L41" s="291">
        <f ca="1">L$36*'8.Routing factors'!L57</f>
        <v>305.69525652686468</v>
      </c>
      <c r="M41" s="291">
        <f ca="1">M$36*'8.Routing factors'!M57</f>
        <v>611.39051305372936</v>
      </c>
      <c r="N41" s="291">
        <f ca="1">N$36*'8.Routing factors'!N57</f>
        <v>3227.4843049769152</v>
      </c>
      <c r="O41" s="291">
        <f ca="1">O$36*'8.Routing factors'!O57</f>
        <v>1724.652119089031</v>
      </c>
      <c r="P41" s="291">
        <f ca="1">P$36*'8.Routing factors'!P57</f>
        <v>305.69525652686468</v>
      </c>
      <c r="Q41" s="291">
        <f ca="1">Q$36*'8.Routing factors'!Q57</f>
        <v>611.39051305372959</v>
      </c>
      <c r="R41" s="291">
        <f ca="1">R$36*'8.Routing factors'!R57</f>
        <v>4841.2264574653736</v>
      </c>
      <c r="S41" s="291">
        <f ca="1">S$36*'8.Routing factors'!S57</f>
        <v>46.900873854076913</v>
      </c>
      <c r="T41" s="291">
        <f ca="1">T$36*'8.Routing factors'!T57</f>
        <v>23882.441916161308</v>
      </c>
      <c r="U41" s="291">
        <f ca="1">U$36*'8.Routing factors'!U57</f>
        <v>2388.2441916161306</v>
      </c>
      <c r="V41" s="291">
        <f ca="1">V$36*'8.Routing factors'!V57</f>
        <v>7164.7325748483927</v>
      </c>
      <c r="W41" s="291">
        <f ca="1">W$36*'8.Routing factors'!W57</f>
        <v>0</v>
      </c>
      <c r="X41" s="291">
        <f ca="1">X$36*'8.Routing factors'!X57</f>
        <v>0</v>
      </c>
      <c r="Y41" s="291">
        <f ca="1">Y$36*'8.Routing factors'!Y57</f>
        <v>0</v>
      </c>
      <c r="Z41" s="291">
        <f ca="1">Z$36*'8.Routing factors'!Z57</f>
        <v>0</v>
      </c>
      <c r="AA41" s="291">
        <f ca="1">AA$36*'8.Routing factors'!AA57</f>
        <v>600.33118533218453</v>
      </c>
      <c r="AB41" s="291">
        <f ca="1">AB$36*'8.Routing factors'!AB57</f>
        <v>6454.968609953833</v>
      </c>
      <c r="AC41" s="291">
        <f ca="1">AC$36*'8.Routing factors'!AC57</f>
        <v>305.6952565268648</v>
      </c>
      <c r="AD41" s="291">
        <f ca="1">AD$36*'8.Routing factors'!AD57</f>
        <v>305.6952565268648</v>
      </c>
      <c r="AE41" s="291">
        <f ca="1">AE$36*'8.Routing factors'!AE57</f>
        <v>234.50436927038461</v>
      </c>
      <c r="AF41" s="291">
        <f ca="1">AF$36*'8.Routing factors'!AF57</f>
        <v>126.07360566316078</v>
      </c>
      <c r="AG41" s="291">
        <f ca="1">AG$36*'8.Routing factors'!AG57</f>
        <v>477.64883832322613</v>
      </c>
      <c r="AH41" s="291">
        <f ca="1">AH$36*'8.Routing factors'!AH57</f>
        <v>164.00471289831552</v>
      </c>
      <c r="AI41" s="291">
        <f ca="1">AI$36*'8.Routing factors'!AI57</f>
        <v>1640.0471289831551</v>
      </c>
      <c r="AJ41" s="291">
        <f ca="1">AJ$36*'8.Routing factors'!AJ57</f>
        <v>100395.49717958715</v>
      </c>
      <c r="AK41" s="291">
        <f ca="1">AK$36*'8.Routing factors'!AK57</f>
        <v>13585.859058085302</v>
      </c>
      <c r="AL41" s="291">
        <f ca="1">AL$36*'8.Routing factors'!AL57</f>
        <v>7092.9607339240247</v>
      </c>
      <c r="AM41" s="291">
        <f ca="1">AM$36*'8.Routing factors'!AM57</f>
        <v>2602.1949686376774</v>
      </c>
      <c r="AN41" s="291">
        <f ca="1">AN$36*'8.Routing factors'!AN57</f>
        <v>1159.9671673757532</v>
      </c>
      <c r="AO41" s="291">
        <f ca="1">AO$36*'8.Routing factors'!AO57</f>
        <v>0</v>
      </c>
      <c r="AP41" s="291">
        <f ca="1">AP$36*'8.Routing factors'!AP57</f>
        <v>0</v>
      </c>
      <c r="AR41" s="297">
        <f t="shared" ca="1" si="2"/>
        <v>191920.58508092639</v>
      </c>
      <c r="AS41" s="295">
        <f ca="1">'2.Traffic'!I77</f>
        <v>78030000</v>
      </c>
      <c r="AT41" s="296">
        <f t="shared" ca="1" si="3"/>
        <v>2.4595743314228678E-3</v>
      </c>
    </row>
    <row r="42" spans="1:46">
      <c r="A42" s="85"/>
      <c r="C42" s="114" t="str">
        <f ca="1">'C. Masterfiles'!C90</f>
        <v>S05</v>
      </c>
      <c r="D42" s="114" t="str">
        <f ca="1">'C. Masterfiles'!D90</f>
        <v>Входящи международни повиквания (Incoming calls from international)</v>
      </c>
      <c r="E42" s="291">
        <f ca="1">E$36*'8.Routing factors'!E58</f>
        <v>4731.7110869445787</v>
      </c>
      <c r="F42" s="291">
        <f ca="1">F$36*'8.Routing factors'!F58</f>
        <v>1502.9922866808188</v>
      </c>
      <c r="G42" s="291">
        <f ca="1">G$36*'8.Routing factors'!G58</f>
        <v>211.42412653911549</v>
      </c>
      <c r="H42" s="291">
        <f ca="1">H$36*'8.Routing factors'!H58</f>
        <v>300.59845733616368</v>
      </c>
      <c r="I42" s="291">
        <f ca="1">I$36*'8.Routing factors'!I58</f>
        <v>601.19691467232735</v>
      </c>
      <c r="J42" s="291">
        <f ca="1">J$36*'8.Routing factors'!J58</f>
        <v>3173.6730696293334</v>
      </c>
      <c r="K42" s="291">
        <f ca="1">K$36*'8.Routing factors'!K58</f>
        <v>949.19403331453861</v>
      </c>
      <c r="L42" s="291">
        <f ca="1">L$36*'8.Routing factors'!L58</f>
        <v>300.59845733616379</v>
      </c>
      <c r="M42" s="291">
        <f ca="1">M$36*'8.Routing factors'!M58</f>
        <v>601.19691467232758</v>
      </c>
      <c r="N42" s="291">
        <f ca="1">N$36*'8.Routing factors'!N58</f>
        <v>3173.6730696293339</v>
      </c>
      <c r="O42" s="291">
        <f ca="1">O$36*'8.Routing factors'!O58</f>
        <v>1695.8973205204072</v>
      </c>
      <c r="P42" s="291">
        <f ca="1">P$36*'8.Routing factors'!P58</f>
        <v>300.59845733616368</v>
      </c>
      <c r="Q42" s="291">
        <f ca="1">Q$36*'8.Routing factors'!Q58</f>
        <v>601.19691467232758</v>
      </c>
      <c r="R42" s="291">
        <f ca="1">R$36*'8.Routing factors'!R58</f>
        <v>4760.5096044440006</v>
      </c>
      <c r="S42" s="291">
        <f ca="1">S$36*'8.Routing factors'!S58</f>
        <v>46.118904455472197</v>
      </c>
      <c r="T42" s="291">
        <f ca="1">T$36*'8.Routing factors'!T58</f>
        <v>23484.254479387797</v>
      </c>
      <c r="U42" s="291">
        <f ca="1">U$36*'8.Routing factors'!U58</f>
        <v>2348.4254479387796</v>
      </c>
      <c r="V42" s="291">
        <f ca="1">V$36*'8.Routing factors'!V58</f>
        <v>7045.2763438163392</v>
      </c>
      <c r="W42" s="291">
        <f ca="1">W$36*'8.Routing factors'!W58</f>
        <v>0</v>
      </c>
      <c r="X42" s="291">
        <f ca="1">X$36*'8.Routing factors'!X58</f>
        <v>0</v>
      </c>
      <c r="Y42" s="291">
        <f ca="1">Y$36*'8.Routing factors'!Y58</f>
        <v>0</v>
      </c>
      <c r="Z42" s="291">
        <f ca="1">Z$36*'8.Routing factors'!Z58</f>
        <v>0</v>
      </c>
      <c r="AA42" s="291">
        <f ca="1">AA$36*'8.Routing factors'!AA58</f>
        <v>590.3219770300442</v>
      </c>
      <c r="AB42" s="291">
        <f ca="1">AB$36*'8.Routing factors'!AB58</f>
        <v>6347.3461392586705</v>
      </c>
      <c r="AC42" s="291">
        <f ca="1">AC$36*'8.Routing factors'!AC58</f>
        <v>300.59845733616385</v>
      </c>
      <c r="AD42" s="291">
        <f ca="1">AD$36*'8.Routing factors'!AD58</f>
        <v>300.59845733616385</v>
      </c>
      <c r="AE42" s="291">
        <f ca="1">AE$36*'8.Routing factors'!AE58</f>
        <v>230.59452227736102</v>
      </c>
      <c r="AF42" s="291">
        <f ca="1">AF$36*'8.Routing factors'!AF58</f>
        <v>123.97160428239586</v>
      </c>
      <c r="AG42" s="291">
        <f ca="1">AG$36*'8.Routing factors'!AG58</f>
        <v>469.68508958775584</v>
      </c>
      <c r="AH42" s="291">
        <f ca="1">AH$36*'8.Routing factors'!AH58</f>
        <v>161.27029334117782</v>
      </c>
      <c r="AI42" s="291">
        <f ca="1">AI$36*'8.Routing factors'!AI58</f>
        <v>1612.7029334117783</v>
      </c>
      <c r="AJ42" s="291">
        <f ca="1">AJ$36*'8.Routing factors'!AJ58</f>
        <v>98721.622044629097</v>
      </c>
      <c r="AK42" s="291">
        <f ca="1">AK$36*'8.Routing factors'!AK58</f>
        <v>13359.344599735696</v>
      </c>
      <c r="AL42" s="291">
        <f ca="1">AL$36*'8.Routing factors'!AL58</f>
        <v>6974.7011412202673</v>
      </c>
      <c r="AM42" s="291">
        <f ca="1">AM$36*'8.Routing factors'!AM58</f>
        <v>2558.8090641232152</v>
      </c>
      <c r="AN42" s="291">
        <f ca="1">AN$36*'8.Routing factors'!AN58</f>
        <v>1140.6272541985238</v>
      </c>
      <c r="AO42" s="291">
        <f ca="1">AO$36*'8.Routing factors'!AO58</f>
        <v>0</v>
      </c>
      <c r="AP42" s="291">
        <f ca="1">AP$36*'8.Routing factors'!AP58</f>
        <v>0</v>
      </c>
      <c r="AR42" s="297">
        <f t="shared" ca="1" si="2"/>
        <v>188720.72946709429</v>
      </c>
      <c r="AS42" s="295">
        <f ca="1">'2.Traffic'!I78</f>
        <v>78030000</v>
      </c>
      <c r="AT42" s="296">
        <f t="shared" ca="1" si="3"/>
        <v>2.4185663138164078E-3</v>
      </c>
    </row>
    <row r="43" spans="1:46">
      <c r="A43" s="85"/>
      <c r="C43" s="114" t="str">
        <f ca="1">'C. Masterfiles'!C91</f>
        <v>S06</v>
      </c>
      <c r="D43" s="114" t="str">
        <f ca="1">'C. Masterfiles'!D91</f>
        <v>Транзит на повиквания (Transit calls)</v>
      </c>
      <c r="E43" s="291">
        <f ca="1">E$36*'8.Routing factors'!E59</f>
        <v>0</v>
      </c>
      <c r="F43" s="291">
        <f ca="1">F$36*'8.Routing factors'!F59</f>
        <v>0</v>
      </c>
      <c r="G43" s="291">
        <f ca="1">G$36*'8.Routing factors'!G59</f>
        <v>0</v>
      </c>
      <c r="H43" s="291">
        <f ca="1">H$36*'8.Routing factors'!H59</f>
        <v>0</v>
      </c>
      <c r="I43" s="291">
        <f ca="1">I$36*'8.Routing factors'!I59</f>
        <v>0</v>
      </c>
      <c r="J43" s="291">
        <f ca="1">J$36*'8.Routing factors'!J59</f>
        <v>0</v>
      </c>
      <c r="K43" s="291">
        <f ca="1">K$36*'8.Routing factors'!K59</f>
        <v>0</v>
      </c>
      <c r="L43" s="291">
        <f ca="1">L$36*'8.Routing factors'!L59</f>
        <v>0</v>
      </c>
      <c r="M43" s="291">
        <f ca="1">M$36*'8.Routing factors'!M59</f>
        <v>0</v>
      </c>
      <c r="N43" s="291">
        <f ca="1">N$36*'8.Routing factors'!N59</f>
        <v>0</v>
      </c>
      <c r="O43" s="291">
        <f ca="1">O$36*'8.Routing factors'!O59</f>
        <v>2310.6041934423174</v>
      </c>
      <c r="P43" s="291">
        <f ca="1">P$36*'8.Routing factors'!P59</f>
        <v>0</v>
      </c>
      <c r="Q43" s="291">
        <f ca="1">Q$36*'8.Routing factors'!Q59</f>
        <v>1228.6664664051052</v>
      </c>
      <c r="R43" s="291">
        <f ca="1">R$36*'8.Routing factors'!R59</f>
        <v>6486.0374044198352</v>
      </c>
      <c r="S43" s="291">
        <f ca="1">S$36*'8.Routing factors'!S59</f>
        <v>47.12661524773781</v>
      </c>
      <c r="T43" s="291">
        <f ca="1">T$36*'8.Routing factors'!T59</f>
        <v>23997.391921974708</v>
      </c>
      <c r="U43" s="291">
        <f ca="1">U$36*'8.Routing factors'!U59</f>
        <v>2399.7391921974709</v>
      </c>
      <c r="V43" s="291">
        <f ca="1">V$36*'8.Routing factors'!V59</f>
        <v>7199.217576592413</v>
      </c>
      <c r="W43" s="291">
        <f ca="1">W$36*'8.Routing factors'!W59</f>
        <v>301.61033758552196</v>
      </c>
      <c r="X43" s="291">
        <f ca="1">X$36*'8.Routing factors'!X59</f>
        <v>3243.0187022099176</v>
      </c>
      <c r="Y43" s="291">
        <f ca="1">Y$36*'8.Routing factors'!Y59</f>
        <v>307.16661660127619</v>
      </c>
      <c r="Z43" s="291">
        <f ca="1">Z$36*'8.Routing factors'!Z59</f>
        <v>307.16661660127619</v>
      </c>
      <c r="AA43" s="291">
        <f ca="1">AA$36*'8.Routing factors'!AA59</f>
        <v>603.22067517104404</v>
      </c>
      <c r="AB43" s="291">
        <f ca="1">AB$36*'8.Routing factors'!AB59</f>
        <v>6486.037404419837</v>
      </c>
      <c r="AC43" s="291">
        <f ca="1">AC$36*'8.Routing factors'!AC59</f>
        <v>307.1666166012763</v>
      </c>
      <c r="AD43" s="291">
        <f ca="1">AD$36*'8.Routing factors'!AD59</f>
        <v>307.1666166012763</v>
      </c>
      <c r="AE43" s="291">
        <f ca="1">AE$36*'8.Routing factors'!AE59</f>
        <v>235.63307623868911</v>
      </c>
      <c r="AF43" s="291">
        <f ca="1">AF$36*'8.Routing factors'!AF59</f>
        <v>126.68041805507492</v>
      </c>
      <c r="AG43" s="291">
        <f ca="1">AG$36*'8.Routing factors'!AG59</f>
        <v>479.94783843949409</v>
      </c>
      <c r="AH43" s="291">
        <f ca="1">AH$36*'8.Routing factors'!AH59</f>
        <v>164.79409376511575</v>
      </c>
      <c r="AI43" s="291">
        <f ca="1">AI$36*'8.Routing factors'!AI59</f>
        <v>1647.9409376511576</v>
      </c>
      <c r="AJ43" s="291">
        <f ca="1">AJ$36*'8.Routing factors'!AJ59</f>
        <v>100878.71673581784</v>
      </c>
      <c r="AK43" s="291">
        <f ca="1">AK$36*'8.Routing factors'!AK59</f>
        <v>0</v>
      </c>
      <c r="AL43" s="291">
        <f ca="1">AL$36*'8.Routing factors'!AL59</f>
        <v>0</v>
      </c>
      <c r="AM43" s="291">
        <f ca="1">AM$36*'8.Routing factors'!AM59</f>
        <v>0</v>
      </c>
      <c r="AN43" s="291">
        <f ca="1">AN$36*'8.Routing factors'!AN59</f>
        <v>2331.1005490859766</v>
      </c>
      <c r="AO43" s="291">
        <f ca="1">AO$36*'8.Routing factors'!AO59</f>
        <v>0</v>
      </c>
      <c r="AP43" s="291">
        <f ca="1">AP$36*'8.Routing factors'!AP59</f>
        <v>0</v>
      </c>
      <c r="AR43" s="297">
        <f t="shared" ca="1" si="2"/>
        <v>161396.15060512433</v>
      </c>
      <c r="AS43" s="295">
        <f ca="1">'2.Traffic'!I79</f>
        <v>78030000</v>
      </c>
      <c r="AT43" s="296">
        <f t="shared" ca="1" si="3"/>
        <v>2.0683858849817292E-3</v>
      </c>
    </row>
    <row r="44" spans="1:46">
      <c r="A44" s="85"/>
      <c r="C44" s="114" t="str">
        <f ca="1">'C. Masterfiles'!C92</f>
        <v>S07</v>
      </c>
      <c r="D44" s="114" t="str">
        <f ca="1">'C. Masterfiles'!D92</f>
        <v>Повиквания към специални номера (Calls to special numbers)</v>
      </c>
      <c r="E44" s="291">
        <f ca="1">E$36*'8.Routing factors'!E60</f>
        <v>2.3813938860245636</v>
      </c>
      <c r="F44" s="291">
        <f ca="1">F$36*'8.Routing factors'!F60</f>
        <v>0.75643178048619997</v>
      </c>
      <c r="G44" s="291">
        <f ca="1">G$36*'8.Routing factors'!G60</f>
        <v>0.10640635344104442</v>
      </c>
      <c r="H44" s="291">
        <f ca="1">H$36*'8.Routing factors'!H60</f>
        <v>0.15128635609723995</v>
      </c>
      <c r="I44" s="291">
        <f ca="1">I$36*'8.Routing factors'!I60</f>
        <v>0.3025727121944799</v>
      </c>
      <c r="J44" s="291">
        <f ca="1">J$36*'8.Routing factors'!J60</f>
        <v>1.5972584769828797</v>
      </c>
      <c r="K44" s="291">
        <f ca="1">K$36*'8.Routing factors'!K60</f>
        <v>0.47771405017161683</v>
      </c>
      <c r="L44" s="291">
        <f ca="1">L$36*'8.Routing factors'!L60</f>
        <v>0.15128635609723998</v>
      </c>
      <c r="M44" s="291">
        <f ca="1">M$36*'8.Routing factors'!M60</f>
        <v>0.30257271219447995</v>
      </c>
      <c r="N44" s="291">
        <f ca="1">N$36*'8.Routing factors'!N60</f>
        <v>1.5972584769828799</v>
      </c>
      <c r="O44" s="291">
        <f ca="1">O$36*'8.Routing factors'!O60</f>
        <v>1.1380236976163576</v>
      </c>
      <c r="P44" s="291">
        <f ca="1">P$36*'8.Routing factors'!P60</f>
        <v>0.15128635609723995</v>
      </c>
      <c r="Q44" s="291">
        <f ca="1">Q$36*'8.Routing factors'!Q60</f>
        <v>0.30257271219448001</v>
      </c>
      <c r="R44" s="291">
        <f ca="1">R$36*'8.Routing factors'!R60</f>
        <v>3.1945169539657599</v>
      </c>
      <c r="S44" s="291">
        <f ca="1">S$36*'8.Routing factors'!S60</f>
        <v>2.3210900894486262E-2</v>
      </c>
      <c r="T44" s="291">
        <f ca="1">T$36*'8.Routing factors'!T60</f>
        <v>11.819246570096874</v>
      </c>
      <c r="U44" s="291">
        <f ca="1">U$36*'8.Routing factors'!U60</f>
        <v>1.1819246570096875</v>
      </c>
      <c r="V44" s="291">
        <f ca="1">V$36*'8.Routing factors'!V60</f>
        <v>3.5457739710290626</v>
      </c>
      <c r="W44" s="291">
        <f ca="1">W$36*'8.Routing factors'!W60</f>
        <v>0.1485497657247121</v>
      </c>
      <c r="X44" s="291">
        <f ca="1">X$36*'8.Routing factors'!X60</f>
        <v>1.5972584769828799</v>
      </c>
      <c r="Y44" s="291">
        <f ca="1">Y$36*'8.Routing factors'!Y60</f>
        <v>0.15128635609723998</v>
      </c>
      <c r="Z44" s="291">
        <f ca="1">Z$36*'8.Routing factors'!Z60</f>
        <v>0.15128635609723998</v>
      </c>
      <c r="AA44" s="291">
        <f ca="1">AA$36*'8.Routing factors'!AA60</f>
        <v>0</v>
      </c>
      <c r="AB44" s="291">
        <f ca="1">AB$36*'8.Routing factors'!AB60</f>
        <v>0</v>
      </c>
      <c r="AC44" s="291">
        <f ca="1">AC$36*'8.Routing factors'!AC60</f>
        <v>0</v>
      </c>
      <c r="AD44" s="291">
        <f ca="1">AD$36*'8.Routing factors'!AD60</f>
        <v>0</v>
      </c>
      <c r="AE44" s="291">
        <f ca="1">AE$36*'8.Routing factors'!AE60</f>
        <v>0.11605450447243135</v>
      </c>
      <c r="AF44" s="291">
        <f ca="1">AF$36*'8.Routing factors'!AF60</f>
        <v>6.2392909257143747E-2</v>
      </c>
      <c r="AG44" s="291">
        <f ca="1">AG$36*'8.Routing factors'!AG60</f>
        <v>0.23638493140193748</v>
      </c>
      <c r="AH44" s="291">
        <f ca="1">AH$36*'8.Routing factors'!AH60</f>
        <v>8.1164737978129856E-2</v>
      </c>
      <c r="AI44" s="291">
        <f ca="1">AI$36*'8.Routing factors'!AI60</f>
        <v>0.81164737978129864</v>
      </c>
      <c r="AJ44" s="291">
        <f ca="1">AJ$36*'8.Routing factors'!AJ60</f>
        <v>49.685000380552843</v>
      </c>
      <c r="AK44" s="291">
        <f ca="1">AK$36*'8.Routing factors'!AK60</f>
        <v>6.7235427029525408</v>
      </c>
      <c r="AL44" s="291">
        <f ca="1">AL$36*'8.Routing factors'!AL60</f>
        <v>3.5102546096650622</v>
      </c>
      <c r="AM44" s="291">
        <f ca="1">AM$36*'8.Routing factors'!AM60</f>
        <v>1.2878073383685931</v>
      </c>
      <c r="AN44" s="291">
        <f ca="1">AN$36*'8.Routing factors'!AN60</f>
        <v>1.1481186063434583</v>
      </c>
      <c r="AO44" s="291">
        <f ca="1">AO$36*'8.Routing factors'!AO60</f>
        <v>0</v>
      </c>
      <c r="AP44" s="291">
        <f ca="1">AP$36*'8.Routing factors'!AP60</f>
        <v>0</v>
      </c>
      <c r="AR44" s="297">
        <f t="shared" ca="1" si="2"/>
        <v>94.8914860352521</v>
      </c>
      <c r="AS44" s="295">
        <f ca="1">'2.Traffic'!I80</f>
        <v>39015</v>
      </c>
      <c r="AT44" s="296">
        <f t="shared" ca="1" si="3"/>
        <v>2.4321795728630552E-3</v>
      </c>
    </row>
    <row r="45" spans="1:46">
      <c r="A45" s="85"/>
      <c r="C45" s="114" t="str">
        <f ca="1">'C. Masterfiles'!C93</f>
        <v>S08</v>
      </c>
      <c r="D45" s="114" t="str">
        <f ca="1">'C. Masterfiles'!D93</f>
        <v>Достъп до интернет (Internet access)</v>
      </c>
      <c r="E45" s="291">
        <f ca="1">E$36*'8.Routing factors'!E61</f>
        <v>9468255.4417800754</v>
      </c>
      <c r="F45" s="291">
        <f ca="1">F$36*'8.Routing factors'!F61</f>
        <v>3007519.824400011</v>
      </c>
      <c r="G45" s="291">
        <f ca="1">G$36*'8.Routing factors'!G61</f>
        <v>423064.21500477096</v>
      </c>
      <c r="H45" s="291">
        <f ca="1">H$36*'8.Routing factors'!H61</f>
        <v>601503.96488000208</v>
      </c>
      <c r="I45" s="291">
        <f ca="1">I$36*'8.Routing factors'!I61</f>
        <v>1203007.9297600042</v>
      </c>
      <c r="J45" s="291">
        <f ca="1">J$36*'8.Routing factors'!J61</f>
        <v>6350587.9289330281</v>
      </c>
      <c r="K45" s="291">
        <f ca="1">K$36*'8.Routing factors'!K61</f>
        <v>1899357.6332317654</v>
      </c>
      <c r="L45" s="291">
        <f ca="1">L$36*'8.Routing factors'!L61</f>
        <v>601503.96488000208</v>
      </c>
      <c r="M45" s="291">
        <f ca="1">M$36*'8.Routing factors'!M61</f>
        <v>1203007.9297600042</v>
      </c>
      <c r="N45" s="291">
        <f ca="1">N$36*'8.Routing factors'!N61</f>
        <v>6350587.9289330281</v>
      </c>
      <c r="O45" s="291">
        <f ca="1">O$36*'8.Routing factors'!O61</f>
        <v>2262351.2916249293</v>
      </c>
      <c r="P45" s="291">
        <f ca="1">P$36*'8.Routing factors'!P61</f>
        <v>0</v>
      </c>
      <c r="Q45" s="291">
        <f ca="1">Q$36*'8.Routing factors'!Q61</f>
        <v>0</v>
      </c>
      <c r="R45" s="291">
        <f ca="1">R$36*'8.Routing factors'!R61</f>
        <v>6350587.9289330281</v>
      </c>
      <c r="S45" s="291">
        <f ca="1">S$36*'8.Routing factors'!S61</f>
        <v>0</v>
      </c>
      <c r="T45" s="291">
        <f ca="1">T$36*'8.Routing factors'!T61</f>
        <v>0</v>
      </c>
      <c r="U45" s="291">
        <f ca="1">U$36*'8.Routing factors'!U61</f>
        <v>0</v>
      </c>
      <c r="V45" s="291">
        <f ca="1">V$36*'8.Routing factors'!V61</f>
        <v>0</v>
      </c>
      <c r="W45" s="291">
        <f ca="1">W$36*'8.Routing factors'!W61</f>
        <v>0</v>
      </c>
      <c r="X45" s="291">
        <f ca="1">X$36*'8.Routing factors'!X61</f>
        <v>0</v>
      </c>
      <c r="Y45" s="291">
        <f ca="1">Y$36*'8.Routing factors'!Y61</f>
        <v>0</v>
      </c>
      <c r="Z45" s="291">
        <f ca="1">Z$36*'8.Routing factors'!Z61</f>
        <v>0</v>
      </c>
      <c r="AA45" s="291">
        <f ca="1">AA$36*'8.Routing factors'!AA61</f>
        <v>0</v>
      </c>
      <c r="AB45" s="291">
        <f ca="1">AB$36*'8.Routing factors'!AB61</f>
        <v>0</v>
      </c>
      <c r="AC45" s="291">
        <f ca="1">AC$36*'8.Routing factors'!AC61</f>
        <v>0</v>
      </c>
      <c r="AD45" s="291">
        <f ca="1">AD$36*'8.Routing factors'!AD61</f>
        <v>0</v>
      </c>
      <c r="AE45" s="291">
        <f ca="1">AE$36*'8.Routing factors'!AE61</f>
        <v>0</v>
      </c>
      <c r="AF45" s="291">
        <f ca="1">AF$36*'8.Routing factors'!AF61</f>
        <v>0</v>
      </c>
      <c r="AG45" s="291">
        <f ca="1">AG$36*'8.Routing factors'!AG61</f>
        <v>0</v>
      </c>
      <c r="AH45" s="291">
        <f ca="1">AH$36*'8.Routing factors'!AH61</f>
        <v>322705.31832303334</v>
      </c>
      <c r="AI45" s="291">
        <f ca="1">AI$36*'8.Routing factors'!AI61</f>
        <v>3227053.183230333</v>
      </c>
      <c r="AJ45" s="291">
        <f ca="1">AJ$36*'8.Routing factors'!AJ61</f>
        <v>0</v>
      </c>
      <c r="AK45" s="291">
        <f ca="1">AK$36*'8.Routing factors'!AK61</f>
        <v>26732335.275935315</v>
      </c>
      <c r="AL45" s="291">
        <f ca="1">AL$36*'8.Routing factors'!AL61</f>
        <v>13956526.681723414</v>
      </c>
      <c r="AM45" s="291">
        <f ca="1">AM$36*'8.Routing factors'!AM61</f>
        <v>5120231.8570775809</v>
      </c>
      <c r="AN45" s="291">
        <f ca="1">AN$36*'8.Routing factors'!AN61</f>
        <v>4564839.2339108745</v>
      </c>
      <c r="AO45" s="291">
        <f ca="1">AO$36*'8.Routing factors'!AO61</f>
        <v>0</v>
      </c>
      <c r="AP45" s="291">
        <f ca="1">AP$36*'8.Routing factors'!AP61</f>
        <v>0</v>
      </c>
      <c r="AR45" s="297">
        <f t="shared" ca="1" si="2"/>
        <v>93645027.5323212</v>
      </c>
      <c r="AS45" s="295">
        <f ca="1">'2.Traffic'!I81</f>
        <v>3901500</v>
      </c>
      <c r="AT45" s="296">
        <f t="shared" ca="1" si="3"/>
        <v>24.002313861930336</v>
      </c>
    </row>
    <row r="46" spans="1:46">
      <c r="A46" s="85"/>
      <c r="C46" s="114" t="str">
        <f ca="1">'C. Masterfiles'!C94</f>
        <v>S09</v>
      </c>
      <c r="D46" s="114" t="str">
        <f ca="1">'C. Masterfiles'!D94</f>
        <v>Селищен нает капацитет на дребно (Retail local leased capacity)</v>
      </c>
      <c r="E46" s="291">
        <f ca="1">E$36*'8.Routing factors'!E62</f>
        <v>1065178.7372002588</v>
      </c>
      <c r="F46" s="291">
        <f ca="1">F$36*'8.Routing factors'!F62</f>
        <v>338345.98024500126</v>
      </c>
      <c r="G46" s="291">
        <f ca="1">G$36*'8.Routing factors'!G62</f>
        <v>35696.043141027556</v>
      </c>
      <c r="H46" s="291">
        <f ca="1">H$36*'8.Routing factors'!H62</f>
        <v>50751.897036750182</v>
      </c>
      <c r="I46" s="291">
        <f ca="1">I$36*'8.Routing factors'!I62</f>
        <v>101503.79407350036</v>
      </c>
      <c r="J46" s="291">
        <f ca="1">J$36*'8.Routing factors'!J62</f>
        <v>535830.85650372435</v>
      </c>
      <c r="K46" s="291">
        <f ca="1">K$36*'8.Routing factors'!K62</f>
        <v>0</v>
      </c>
      <c r="L46" s="291">
        <f ca="1">L$36*'8.Routing factors'!L62</f>
        <v>0</v>
      </c>
      <c r="M46" s="291">
        <f ca="1">M$36*'8.Routing factors'!M62</f>
        <v>0</v>
      </c>
      <c r="N46" s="291">
        <f ca="1">N$36*'8.Routing factors'!N62</f>
        <v>0</v>
      </c>
      <c r="O46" s="291">
        <f ca="1">O$36*'8.Routing factors'!O62</f>
        <v>0</v>
      </c>
      <c r="P46" s="291">
        <f ca="1">P$36*'8.Routing factors'!P62</f>
        <v>0</v>
      </c>
      <c r="Q46" s="291">
        <f ca="1">Q$36*'8.Routing factors'!Q62</f>
        <v>0</v>
      </c>
      <c r="R46" s="291">
        <f ca="1">R$36*'8.Routing factors'!R62</f>
        <v>0</v>
      </c>
      <c r="S46" s="291">
        <f ca="1">S$36*'8.Routing factors'!S62</f>
        <v>0</v>
      </c>
      <c r="T46" s="291">
        <f ca="1">T$36*'8.Routing factors'!T62</f>
        <v>0</v>
      </c>
      <c r="U46" s="291">
        <f ca="1">U$36*'8.Routing factors'!U62</f>
        <v>0</v>
      </c>
      <c r="V46" s="291">
        <f ca="1">V$36*'8.Routing factors'!V62</f>
        <v>0</v>
      </c>
      <c r="W46" s="291">
        <f ca="1">W$36*'8.Routing factors'!W62</f>
        <v>0</v>
      </c>
      <c r="X46" s="291">
        <f ca="1">X$36*'8.Routing factors'!X62</f>
        <v>0</v>
      </c>
      <c r="Y46" s="291">
        <f ca="1">Y$36*'8.Routing factors'!Y62</f>
        <v>0</v>
      </c>
      <c r="Z46" s="291">
        <f ca="1">Z$36*'8.Routing factors'!Z62</f>
        <v>0</v>
      </c>
      <c r="AA46" s="291">
        <f ca="1">AA$36*'8.Routing factors'!AA62</f>
        <v>0</v>
      </c>
      <c r="AB46" s="291">
        <f ca="1">AB$36*'8.Routing factors'!AB62</f>
        <v>0</v>
      </c>
      <c r="AC46" s="291">
        <f ca="1">AC$36*'8.Routing factors'!AC62</f>
        <v>0</v>
      </c>
      <c r="AD46" s="291">
        <f ca="1">AD$36*'8.Routing factors'!AD62</f>
        <v>0</v>
      </c>
      <c r="AE46" s="291">
        <f ca="1">AE$36*'8.Routing factors'!AE62</f>
        <v>0</v>
      </c>
      <c r="AF46" s="291">
        <f ca="1">AF$36*'8.Routing factors'!AF62</f>
        <v>0</v>
      </c>
      <c r="AG46" s="291">
        <f ca="1">AG$36*'8.Routing factors'!AG62</f>
        <v>0</v>
      </c>
      <c r="AH46" s="291">
        <f ca="1">AH$36*'8.Routing factors'!AH62</f>
        <v>18152.174155670629</v>
      </c>
      <c r="AI46" s="291">
        <f ca="1">AI$36*'8.Routing factors'!AI62</f>
        <v>181521.74155670629</v>
      </c>
      <c r="AJ46" s="291">
        <f ca="1">AJ$36*'8.Routing factors'!AJ62</f>
        <v>0</v>
      </c>
      <c r="AK46" s="291">
        <f ca="1">AK$36*'8.Routing factors'!AK62</f>
        <v>3007387.7185427235</v>
      </c>
      <c r="AL46" s="291">
        <f ca="1">AL$36*'8.Routing factors'!AL62</f>
        <v>1177581.9387704132</v>
      </c>
      <c r="AM46" s="291">
        <f ca="1">AM$36*'8.Routing factors'!AM62</f>
        <v>0</v>
      </c>
      <c r="AN46" s="291">
        <f ca="1">AN$36*'8.Routing factors'!AN62</f>
        <v>0</v>
      </c>
      <c r="AO46" s="291">
        <f ca="1">AO$36*'8.Routing factors'!AO62</f>
        <v>0</v>
      </c>
      <c r="AP46" s="291">
        <f ca="1">AP$36*'8.Routing factors'!AP62</f>
        <v>0</v>
      </c>
      <c r="AR46" s="297">
        <f t="shared" ca="1" si="2"/>
        <v>6511950.8812257759</v>
      </c>
      <c r="AS46" s="295">
        <f ca="1">'2.Traffic'!I82</f>
        <v>780300</v>
      </c>
      <c r="AT46" s="296">
        <f t="shared" ca="1" si="3"/>
        <v>8.3454451893192054</v>
      </c>
    </row>
    <row r="47" spans="1:46">
      <c r="A47" s="85"/>
      <c r="C47" s="114" t="str">
        <f ca="1">'C. Masterfiles'!C95</f>
        <v>S10</v>
      </c>
      <c r="D47" s="114" t="str">
        <f ca="1">'C. Masterfiles'!D95</f>
        <v>Национален нает капацитет на дребно (Retail long distance leased capacity)</v>
      </c>
      <c r="E47" s="291">
        <f ca="1">E$36*'8.Routing factors'!E63</f>
        <v>532589.36860012938</v>
      </c>
      <c r="F47" s="291">
        <f ca="1">F$36*'8.Routing factors'!F63</f>
        <v>169172.99012250063</v>
      </c>
      <c r="G47" s="291">
        <f ca="1">G$36*'8.Routing factors'!G63</f>
        <v>23797.362094018372</v>
      </c>
      <c r="H47" s="291">
        <f ca="1">H$36*'8.Routing factors'!H63</f>
        <v>33834.598024500126</v>
      </c>
      <c r="I47" s="291">
        <f ca="1">I$36*'8.Routing factors'!I63</f>
        <v>67669.196049000253</v>
      </c>
      <c r="J47" s="291">
        <f ca="1">J$36*'8.Routing factors'!J63</f>
        <v>357220.5710024829</v>
      </c>
      <c r="K47" s="291">
        <f ca="1">K$36*'8.Routing factors'!K63</f>
        <v>106838.86686928682</v>
      </c>
      <c r="L47" s="291">
        <f ca="1">L$36*'8.Routing factors'!L63</f>
        <v>33834.598024500126</v>
      </c>
      <c r="M47" s="291">
        <f ca="1">M$36*'8.Routing factors'!M63</f>
        <v>67669.196049000253</v>
      </c>
      <c r="N47" s="291">
        <f ca="1">N$36*'8.Routing factors'!N63</f>
        <v>357220.5710024829</v>
      </c>
      <c r="O47" s="291">
        <f ca="1">O$36*'8.Routing factors'!O63</f>
        <v>95442.945115426744</v>
      </c>
      <c r="P47" s="291">
        <f ca="1">P$36*'8.Routing factors'!P63</f>
        <v>25375.948518375091</v>
      </c>
      <c r="Q47" s="291">
        <f ca="1">Q$36*'8.Routing factors'!Q63</f>
        <v>50751.897036750204</v>
      </c>
      <c r="R47" s="291">
        <f ca="1">R$36*'8.Routing factors'!R63</f>
        <v>267915.42825186223</v>
      </c>
      <c r="S47" s="291">
        <f ca="1">S$36*'8.Routing factors'!S63</f>
        <v>0</v>
      </c>
      <c r="T47" s="291">
        <f ca="1">T$36*'8.Routing factors'!T63</f>
        <v>0</v>
      </c>
      <c r="U47" s="291">
        <f ca="1">U$36*'8.Routing factors'!U63</f>
        <v>0</v>
      </c>
      <c r="V47" s="291">
        <f ca="1">V$36*'8.Routing factors'!V63</f>
        <v>0</v>
      </c>
      <c r="W47" s="291">
        <f ca="1">W$36*'8.Routing factors'!W63</f>
        <v>0</v>
      </c>
      <c r="X47" s="291">
        <f ca="1">X$36*'8.Routing factors'!X63</f>
        <v>0</v>
      </c>
      <c r="Y47" s="291">
        <f ca="1">Y$36*'8.Routing factors'!Y63</f>
        <v>0</v>
      </c>
      <c r="Z47" s="291">
        <f ca="1">Z$36*'8.Routing factors'!Z63</f>
        <v>0</v>
      </c>
      <c r="AA47" s="291">
        <f ca="1">AA$36*'8.Routing factors'!AA63</f>
        <v>0</v>
      </c>
      <c r="AB47" s="291">
        <f ca="1">AB$36*'8.Routing factors'!AB63</f>
        <v>0</v>
      </c>
      <c r="AC47" s="291">
        <f ca="1">AC$36*'8.Routing factors'!AC63</f>
        <v>0</v>
      </c>
      <c r="AD47" s="291">
        <f ca="1">AD$36*'8.Routing factors'!AD63</f>
        <v>0</v>
      </c>
      <c r="AE47" s="291">
        <f ca="1">AE$36*'8.Routing factors'!AE63</f>
        <v>0</v>
      </c>
      <c r="AF47" s="291">
        <f ca="1">AF$36*'8.Routing factors'!AF63</f>
        <v>0</v>
      </c>
      <c r="AG47" s="291">
        <f ca="1">AG$36*'8.Routing factors'!AG63</f>
        <v>0</v>
      </c>
      <c r="AH47" s="291">
        <f ca="1">AH$36*'8.Routing factors'!AH63</f>
        <v>9076.0870778353146</v>
      </c>
      <c r="AI47" s="291">
        <f ca="1">AI$36*'8.Routing factors'!AI63</f>
        <v>90760.870778353143</v>
      </c>
      <c r="AJ47" s="291">
        <f ca="1">AJ$36*'8.Routing factors'!AJ63</f>
        <v>0</v>
      </c>
      <c r="AK47" s="291">
        <f ca="1">AK$36*'8.Routing factors'!AK63</f>
        <v>1503693.8592713617</v>
      </c>
      <c r="AL47" s="291">
        <f ca="1">AL$36*'8.Routing factors'!AL63</f>
        <v>785054.62584694219</v>
      </c>
      <c r="AM47" s="291">
        <f ca="1">AM$36*'8.Routing factors'!AM63</f>
        <v>288013.04196061398</v>
      </c>
      <c r="AN47" s="291">
        <f ca="1">AN$36*'8.Routing factors'!AN63</f>
        <v>192579.15518061502</v>
      </c>
      <c r="AO47" s="291">
        <f ca="1">AO$36*'8.Routing factors'!AO63</f>
        <v>0</v>
      </c>
      <c r="AP47" s="291">
        <f ca="1">AP$36*'8.Routing factors'!AP63</f>
        <v>0</v>
      </c>
      <c r="AR47" s="297">
        <f t="shared" ca="1" si="2"/>
        <v>5058511.1768760374</v>
      </c>
      <c r="AS47" s="295">
        <f ca="1">'2.Traffic'!I83</f>
        <v>390150</v>
      </c>
      <c r="AT47" s="296">
        <f t="shared" ca="1" si="3"/>
        <v>12.965554727351115</v>
      </c>
    </row>
    <row r="48" spans="1:46">
      <c r="A48" s="85"/>
      <c r="C48" s="114" t="str">
        <f ca="1">'C. Masterfiles'!C96</f>
        <v>S11</v>
      </c>
      <c r="D48" s="114" t="str">
        <f ca="1">'C. Masterfiles'!D96</f>
        <v>Международен нает капацитет на дребно (Retail International leased capacity)</v>
      </c>
      <c r="E48" s="291">
        <f ca="1">E$36*'8.Routing factors'!E64</f>
        <v>106517.87372002589</v>
      </c>
      <c r="F48" s="291">
        <f ca="1">F$36*'8.Routing factors'!F64</f>
        <v>33834.598024500134</v>
      </c>
      <c r="G48" s="291">
        <f ca="1">G$36*'8.Routing factors'!G64</f>
        <v>4759.4724188036753</v>
      </c>
      <c r="H48" s="291">
        <f ca="1">H$36*'8.Routing factors'!H64</f>
        <v>6766.9196049000257</v>
      </c>
      <c r="I48" s="291">
        <f ca="1">I$36*'8.Routing factors'!I64</f>
        <v>13533.839209800051</v>
      </c>
      <c r="J48" s="291">
        <f ca="1">J$36*'8.Routing factors'!J64</f>
        <v>71444.114200496595</v>
      </c>
      <c r="K48" s="291">
        <f ca="1">K$36*'8.Routing factors'!K64</f>
        <v>21367.773373857366</v>
      </c>
      <c r="L48" s="291">
        <f ca="1">L$36*'8.Routing factors'!L64</f>
        <v>6766.9196049000266</v>
      </c>
      <c r="M48" s="291">
        <f ca="1">M$36*'8.Routing factors'!M64</f>
        <v>13533.839209800053</v>
      </c>
      <c r="N48" s="291">
        <f ca="1">N$36*'8.Routing factors'!N64</f>
        <v>71444.114200496595</v>
      </c>
      <c r="O48" s="291">
        <f ca="1">O$36*'8.Routing factors'!O64</f>
        <v>25451.452030780463</v>
      </c>
      <c r="P48" s="291">
        <f ca="1">P$36*'8.Routing factors'!P64</f>
        <v>6766.9196049000257</v>
      </c>
      <c r="Q48" s="291">
        <f ca="1">Q$36*'8.Routing factors'!Q64</f>
        <v>13533.839209800055</v>
      </c>
      <c r="R48" s="291">
        <f ca="1">R$36*'8.Routing factors'!R64</f>
        <v>71444.114200496595</v>
      </c>
      <c r="S48" s="291">
        <f ca="1">S$36*'8.Routing factors'!S64</f>
        <v>0</v>
      </c>
      <c r="T48" s="291">
        <f ca="1">T$36*'8.Routing factors'!T64</f>
        <v>0</v>
      </c>
      <c r="U48" s="291">
        <f ca="1">U$36*'8.Routing factors'!U64</f>
        <v>0</v>
      </c>
      <c r="V48" s="291">
        <f ca="1">V$36*'8.Routing factors'!V64</f>
        <v>0</v>
      </c>
      <c r="W48" s="291">
        <f ca="1">W$36*'8.Routing factors'!W64</f>
        <v>0</v>
      </c>
      <c r="X48" s="291">
        <f ca="1">X$36*'8.Routing factors'!X64</f>
        <v>0</v>
      </c>
      <c r="Y48" s="291">
        <f ca="1">Y$36*'8.Routing factors'!Y64</f>
        <v>0</v>
      </c>
      <c r="Z48" s="291">
        <f ca="1">Z$36*'8.Routing factors'!Z64</f>
        <v>0</v>
      </c>
      <c r="AA48" s="291">
        <f ca="1">AA$36*'8.Routing factors'!AA64</f>
        <v>0</v>
      </c>
      <c r="AB48" s="291">
        <f ca="1">AB$36*'8.Routing factors'!AB64</f>
        <v>0</v>
      </c>
      <c r="AC48" s="291">
        <f ca="1">AC$36*'8.Routing factors'!AC64</f>
        <v>0</v>
      </c>
      <c r="AD48" s="291">
        <f ca="1">AD$36*'8.Routing factors'!AD64</f>
        <v>0</v>
      </c>
      <c r="AE48" s="291">
        <f ca="1">AE$36*'8.Routing factors'!AE64</f>
        <v>0</v>
      </c>
      <c r="AF48" s="291">
        <f ca="1">AF$36*'8.Routing factors'!AF64</f>
        <v>0</v>
      </c>
      <c r="AG48" s="291">
        <f ca="1">AG$36*'8.Routing factors'!AG64</f>
        <v>0</v>
      </c>
      <c r="AH48" s="291">
        <f ca="1">AH$36*'8.Routing factors'!AH64</f>
        <v>3630.4348311341255</v>
      </c>
      <c r="AI48" s="291">
        <f ca="1">AI$36*'8.Routing factors'!AI64</f>
        <v>36304.348311341259</v>
      </c>
      <c r="AJ48" s="291">
        <f ca="1">AJ$36*'8.Routing factors'!AJ64</f>
        <v>0</v>
      </c>
      <c r="AK48" s="291">
        <f ca="1">AK$36*'8.Routing factors'!AK64</f>
        <v>300738.77185427235</v>
      </c>
      <c r="AL48" s="291">
        <f ca="1">AL$36*'8.Routing factors'!AL64</f>
        <v>157010.92516938844</v>
      </c>
      <c r="AM48" s="291">
        <f ca="1">AM$36*'8.Routing factors'!AM64</f>
        <v>57602.608392122806</v>
      </c>
      <c r="AN48" s="291">
        <f ca="1">AN$36*'8.Routing factors'!AN64</f>
        <v>51354.441381497345</v>
      </c>
      <c r="AO48" s="291">
        <f ca="1">AO$36*'8.Routing factors'!AO64</f>
        <v>0</v>
      </c>
      <c r="AP48" s="291">
        <f ca="1">AP$36*'8.Routing factors'!AP64</f>
        <v>0</v>
      </c>
      <c r="AR48" s="297">
        <f t="shared" ca="1" si="2"/>
        <v>1073807.3185533136</v>
      </c>
      <c r="AS48" s="295">
        <f ca="1">'2.Traffic'!I84</f>
        <v>156060</v>
      </c>
      <c r="AT48" s="296">
        <f t="shared" ca="1" si="3"/>
        <v>6.8807338110554506</v>
      </c>
    </row>
    <row r="49" spans="1:46">
      <c r="A49" s="85"/>
      <c r="C49" s="114" t="str">
        <f ca="1">'C. Masterfiles'!C97</f>
        <v>S12</v>
      </c>
      <c r="D49" s="114" t="str">
        <f ca="1">'C. Masterfiles'!D97</f>
        <v>IPTV</v>
      </c>
      <c r="E49" s="291">
        <f ca="1">E$36*'8.Routing factors'!E65</f>
        <v>25248.681178080209</v>
      </c>
      <c r="F49" s="291">
        <f ca="1">F$36*'8.Routing factors'!F65</f>
        <v>8020.0528650666974</v>
      </c>
      <c r="G49" s="291">
        <f ca="1">G$36*'8.Routing factors'!G65</f>
        <v>1128.1712400127228</v>
      </c>
      <c r="H49" s="291">
        <f ca="1">H$36*'8.Routing factors'!H65</f>
        <v>1604.0105730133391</v>
      </c>
      <c r="I49" s="291">
        <f ca="1">I$36*'8.Routing factors'!I65</f>
        <v>3208.0211460266783</v>
      </c>
      <c r="J49" s="291">
        <f ca="1">J$36*'8.Routing factors'!J65</f>
        <v>16934.901143821411</v>
      </c>
      <c r="K49" s="291">
        <f ca="1">K$36*'8.Routing factors'!K65</f>
        <v>5064.9536886180422</v>
      </c>
      <c r="L49" s="291">
        <f ca="1">L$36*'8.Routing factors'!L65</f>
        <v>1604.0105730133396</v>
      </c>
      <c r="M49" s="291">
        <f ca="1">M$36*'8.Routing factors'!M65</f>
        <v>3208.0211460266792</v>
      </c>
      <c r="N49" s="291">
        <f ca="1">N$36*'8.Routing factors'!N65</f>
        <v>16934.901143821415</v>
      </c>
      <c r="O49" s="291">
        <f ca="1">O$36*'8.Routing factors'!O65</f>
        <v>6032.9367776664803</v>
      </c>
      <c r="P49" s="291">
        <f ca="1">P$36*'8.Routing factors'!P65</f>
        <v>1604.0105730133391</v>
      </c>
      <c r="Q49" s="291">
        <f ca="1">Q$36*'8.Routing factors'!Q65</f>
        <v>3208.0211460266796</v>
      </c>
      <c r="R49" s="291">
        <f ca="1">R$36*'8.Routing factors'!R65</f>
        <v>16934.901143821415</v>
      </c>
      <c r="S49" s="291">
        <f ca="1">S$36*'8.Routing factors'!S65</f>
        <v>0</v>
      </c>
      <c r="T49" s="291">
        <f ca="1">T$36*'8.Routing factors'!T65</f>
        <v>0</v>
      </c>
      <c r="U49" s="291">
        <f ca="1">U$36*'8.Routing factors'!U65</f>
        <v>0</v>
      </c>
      <c r="V49" s="291">
        <f ca="1">V$36*'8.Routing factors'!V65</f>
        <v>0</v>
      </c>
      <c r="W49" s="291">
        <f ca="1">W$36*'8.Routing factors'!W65</f>
        <v>0</v>
      </c>
      <c r="X49" s="291">
        <f ca="1">X$36*'8.Routing factors'!X65</f>
        <v>0</v>
      </c>
      <c r="Y49" s="291">
        <f ca="1">Y$36*'8.Routing factors'!Y65</f>
        <v>0</v>
      </c>
      <c r="Z49" s="291">
        <f ca="1">Z$36*'8.Routing factors'!Z65</f>
        <v>0</v>
      </c>
      <c r="AA49" s="291">
        <f ca="1">AA$36*'8.Routing factors'!AA65</f>
        <v>0</v>
      </c>
      <c r="AB49" s="291">
        <f ca="1">AB$36*'8.Routing factors'!AB65</f>
        <v>0</v>
      </c>
      <c r="AC49" s="291">
        <f ca="1">AC$36*'8.Routing factors'!AC65</f>
        <v>0</v>
      </c>
      <c r="AD49" s="291">
        <f ca="1">AD$36*'8.Routing factors'!AD65</f>
        <v>0</v>
      </c>
      <c r="AE49" s="291">
        <f ca="1">AE$36*'8.Routing factors'!AE65</f>
        <v>0</v>
      </c>
      <c r="AF49" s="291">
        <f ca="1">AF$36*'8.Routing factors'!AF65</f>
        <v>0</v>
      </c>
      <c r="AG49" s="291">
        <f ca="1">AG$36*'8.Routing factors'!AG65</f>
        <v>0</v>
      </c>
      <c r="AH49" s="291">
        <f ca="1">AH$36*'8.Routing factors'!AH65</f>
        <v>860.54751552808909</v>
      </c>
      <c r="AI49" s="291">
        <f ca="1">AI$36*'8.Routing factors'!AI65</f>
        <v>8605.4751552808902</v>
      </c>
      <c r="AJ49" s="291">
        <f ca="1">AJ$36*'8.Routing factors'!AJ65</f>
        <v>0</v>
      </c>
      <c r="AK49" s="291">
        <f ca="1">AK$36*'8.Routing factors'!AK65</f>
        <v>71286.227402494187</v>
      </c>
      <c r="AL49" s="291">
        <f ca="1">AL$36*'8.Routing factors'!AL65</f>
        <v>37217.404484595776</v>
      </c>
      <c r="AM49" s="291">
        <f ca="1">AM$36*'8.Routing factors'!AM65</f>
        <v>13653.951618873552</v>
      </c>
      <c r="AN49" s="291">
        <f ca="1">AN$36*'8.Routing factors'!AN65</f>
        <v>12172.904623762333</v>
      </c>
      <c r="AO49" s="291">
        <f ca="1">AO$36*'8.Routing factors'!AO65</f>
        <v>0</v>
      </c>
      <c r="AP49" s="291">
        <f ca="1">AP$36*'8.Routing factors'!AP65</f>
        <v>0</v>
      </c>
      <c r="AR49" s="297">
        <f t="shared" ca="1" si="2"/>
        <v>254532.10513856323</v>
      </c>
      <c r="AS49" s="295">
        <f ca="1">'2.Traffic'!I85</f>
        <v>7803</v>
      </c>
      <c r="AT49" s="296">
        <f t="shared" ca="1" si="3"/>
        <v>32.619775104262878</v>
      </c>
    </row>
    <row r="50" spans="1:46">
      <c r="A50" s="85"/>
      <c r="C50" s="114" t="str">
        <f ca="1">'C. Masterfiles'!C98</f>
        <v>S13</v>
      </c>
      <c r="D50" s="114" t="str">
        <f ca="1">'C. Masterfiles'!D98</f>
        <v>Селищен нает капацитет на едро (Wholesale local leased capacity)</v>
      </c>
      <c r="E50" s="291">
        <f ca="1">E$36*'8.Routing factors'!E66</f>
        <v>17752.978953337646</v>
      </c>
      <c r="F50" s="291">
        <f ca="1">F$36*'8.Routing factors'!F66</f>
        <v>5639.0996707500217</v>
      </c>
      <c r="G50" s="291">
        <f ca="1">G$36*'8.Routing factors'!G66</f>
        <v>793.24540313394573</v>
      </c>
      <c r="H50" s="291">
        <f ca="1">H$36*'8.Routing factors'!H66</f>
        <v>1127.8199341500042</v>
      </c>
      <c r="I50" s="291">
        <f ca="1">I$36*'8.Routing factors'!I66</f>
        <v>2255.6398683000084</v>
      </c>
      <c r="J50" s="291">
        <f ca="1">J$36*'8.Routing factors'!J66</f>
        <v>11907.352366749432</v>
      </c>
      <c r="K50" s="291">
        <f ca="1">K$36*'8.Routing factors'!K66</f>
        <v>3561.2955623095613</v>
      </c>
      <c r="L50" s="291">
        <f ca="1">L$36*'8.Routing factors'!L66</f>
        <v>1127.8199341500044</v>
      </c>
      <c r="M50" s="291">
        <f ca="1">M$36*'8.Routing factors'!M66</f>
        <v>2255.6398683000089</v>
      </c>
      <c r="N50" s="291">
        <f ca="1">N$36*'8.Routing factors'!N66</f>
        <v>11907.352366749432</v>
      </c>
      <c r="O50" s="291">
        <f ca="1">O$36*'8.Routing factors'!O66</f>
        <v>6362.8630076951158</v>
      </c>
      <c r="P50" s="291">
        <f ca="1">P$36*'8.Routing factors'!P66</f>
        <v>2255.6398683000084</v>
      </c>
      <c r="Q50" s="291">
        <f ca="1">Q$36*'8.Routing factors'!Q66</f>
        <v>2255.6398683000093</v>
      </c>
      <c r="R50" s="291">
        <f ca="1">R$36*'8.Routing factors'!R66</f>
        <v>17861.028550124149</v>
      </c>
      <c r="S50" s="291">
        <f ca="1">S$36*'8.Routing factors'!S66</f>
        <v>0</v>
      </c>
      <c r="T50" s="291">
        <f ca="1">T$36*'8.Routing factors'!T66</f>
        <v>0</v>
      </c>
      <c r="U50" s="291">
        <f ca="1">U$36*'8.Routing factors'!U66</f>
        <v>0</v>
      </c>
      <c r="V50" s="291">
        <f ca="1">V$36*'8.Routing factors'!V66</f>
        <v>0</v>
      </c>
      <c r="W50" s="291">
        <f ca="1">W$36*'8.Routing factors'!W66</f>
        <v>1107.4190119957543</v>
      </c>
      <c r="X50" s="291">
        <f ca="1">X$36*'8.Routing factors'!X66</f>
        <v>11907.352366749432</v>
      </c>
      <c r="Y50" s="291">
        <f ca="1">Y$36*'8.Routing factors'!Y66</f>
        <v>1127.8199341500042</v>
      </c>
      <c r="Z50" s="291">
        <f ca="1">Z$36*'8.Routing factors'!Z66</f>
        <v>1127.8199341500042</v>
      </c>
      <c r="AA50" s="291">
        <f ca="1">AA$36*'8.Routing factors'!AA66</f>
        <v>0</v>
      </c>
      <c r="AB50" s="291">
        <f ca="1">AB$36*'8.Routing factors'!AB66</f>
        <v>0</v>
      </c>
      <c r="AC50" s="291">
        <f ca="1">AC$36*'8.Routing factors'!AC66</f>
        <v>0</v>
      </c>
      <c r="AD50" s="291">
        <f ca="1">AD$36*'8.Routing factors'!AD66</f>
        <v>0</v>
      </c>
      <c r="AE50" s="291">
        <f ca="1">AE$36*'8.Routing factors'!AE66</f>
        <v>0</v>
      </c>
      <c r="AF50" s="291">
        <f ca="1">AF$36*'8.Routing factors'!AF66</f>
        <v>0</v>
      </c>
      <c r="AG50" s="291">
        <f ca="1">AG$36*'8.Routing factors'!AG66</f>
        <v>0</v>
      </c>
      <c r="AH50" s="291">
        <f ca="1">AH$36*'8.Routing factors'!AH66</f>
        <v>605.0724718556877</v>
      </c>
      <c r="AI50" s="291">
        <f ca="1">AI$36*'8.Routing factors'!AI66</f>
        <v>6050.7247185568767</v>
      </c>
      <c r="AJ50" s="291">
        <f ca="1">AJ$36*'8.Routing factors'!AJ66</f>
        <v>0</v>
      </c>
      <c r="AK50" s="291">
        <f ca="1">AK$36*'8.Routing factors'!AK66</f>
        <v>50123.128642378724</v>
      </c>
      <c r="AL50" s="291">
        <f ca="1">AL$36*'8.Routing factors'!AL66</f>
        <v>26168.48752823141</v>
      </c>
      <c r="AM50" s="291">
        <f ca="1">AM$36*'8.Routing factors'!AM66</f>
        <v>9600.434732020467</v>
      </c>
      <c r="AN50" s="291">
        <f ca="1">AN$36*'8.Routing factors'!AN66</f>
        <v>4279.5367817914457</v>
      </c>
      <c r="AO50" s="291">
        <f ca="1">AO$36*'8.Routing factors'!AO66</f>
        <v>0</v>
      </c>
      <c r="AP50" s="291">
        <f ca="1">AP$36*'8.Routing factors'!AP66</f>
        <v>0</v>
      </c>
      <c r="AR50" s="297">
        <f t="shared" ca="1" si="2"/>
        <v>199161.21134422912</v>
      </c>
      <c r="AS50" s="295">
        <f ca="1">'2.Traffic'!I86</f>
        <v>26010</v>
      </c>
      <c r="AT50" s="296">
        <f t="shared" ca="1" si="3"/>
        <v>7.6571015511045415</v>
      </c>
    </row>
    <row r="51" spans="1:46">
      <c r="A51" s="85"/>
      <c r="C51" s="114" t="str">
        <f ca="1">'C. Masterfiles'!C99</f>
        <v>S14</v>
      </c>
      <c r="D51" s="114" t="str">
        <f ca="1">'C. Masterfiles'!D99</f>
        <v>Национален нает капацитет на  едро (Wholesale long distance leased capacity)</v>
      </c>
      <c r="E51" s="291">
        <f ca="1">E$36*'8.Routing factors'!E67</f>
        <v>8876.489476668823</v>
      </c>
      <c r="F51" s="291">
        <f ca="1">F$36*'8.Routing factors'!F67</f>
        <v>2819.5498353750108</v>
      </c>
      <c r="G51" s="291">
        <f ca="1">G$36*'8.Routing factors'!G67</f>
        <v>396.62270156697286</v>
      </c>
      <c r="H51" s="291">
        <f ca="1">H$36*'8.Routing factors'!H67</f>
        <v>563.9099670750021</v>
      </c>
      <c r="I51" s="291">
        <f ca="1">I$36*'8.Routing factors'!I67</f>
        <v>1127.8199341500042</v>
      </c>
      <c r="J51" s="291">
        <f ca="1">J$36*'8.Routing factors'!J67</f>
        <v>5953.6761833747159</v>
      </c>
      <c r="K51" s="291">
        <f ca="1">K$36*'8.Routing factors'!K67</f>
        <v>1780.6477811547807</v>
      </c>
      <c r="L51" s="291">
        <f ca="1">L$36*'8.Routing factors'!L67</f>
        <v>563.90996707500221</v>
      </c>
      <c r="M51" s="291">
        <f ca="1">M$36*'8.Routing factors'!M67</f>
        <v>1127.8199341500044</v>
      </c>
      <c r="N51" s="291">
        <f ca="1">N$36*'8.Routing factors'!N67</f>
        <v>5953.6761833747159</v>
      </c>
      <c r="O51" s="291">
        <f ca="1">O$36*'8.Routing factors'!O67</f>
        <v>3181.4315038475579</v>
      </c>
      <c r="P51" s="291">
        <f ca="1">P$36*'8.Routing factors'!P67</f>
        <v>1127.8199341500042</v>
      </c>
      <c r="Q51" s="291">
        <f ca="1">Q$36*'8.Routing factors'!Q67</f>
        <v>1127.8199341500047</v>
      </c>
      <c r="R51" s="291">
        <f ca="1">R$36*'8.Routing factors'!R67</f>
        <v>8930.5142750620744</v>
      </c>
      <c r="S51" s="291">
        <f ca="1">S$36*'8.Routing factors'!S67</f>
        <v>0</v>
      </c>
      <c r="T51" s="291">
        <f ca="1">T$36*'8.Routing factors'!T67</f>
        <v>0</v>
      </c>
      <c r="U51" s="291">
        <f ca="1">U$36*'8.Routing factors'!U67</f>
        <v>0</v>
      </c>
      <c r="V51" s="291">
        <f ca="1">V$36*'8.Routing factors'!V67</f>
        <v>0</v>
      </c>
      <c r="W51" s="291">
        <f ca="1">W$36*'8.Routing factors'!W67</f>
        <v>553.70950599787716</v>
      </c>
      <c r="X51" s="291">
        <f ca="1">X$36*'8.Routing factors'!X67</f>
        <v>5953.6761833747159</v>
      </c>
      <c r="Y51" s="291">
        <f ca="1">Y$36*'8.Routing factors'!Y67</f>
        <v>563.9099670750021</v>
      </c>
      <c r="Z51" s="291">
        <f ca="1">Z$36*'8.Routing factors'!Z67</f>
        <v>563.9099670750021</v>
      </c>
      <c r="AA51" s="291">
        <f ca="1">AA$36*'8.Routing factors'!AA67</f>
        <v>0</v>
      </c>
      <c r="AB51" s="291">
        <f ca="1">AB$36*'8.Routing factors'!AB67</f>
        <v>0</v>
      </c>
      <c r="AC51" s="291">
        <f ca="1">AC$36*'8.Routing factors'!AC67</f>
        <v>0</v>
      </c>
      <c r="AD51" s="291">
        <f ca="1">AD$36*'8.Routing factors'!AD67</f>
        <v>0</v>
      </c>
      <c r="AE51" s="291">
        <f ca="1">AE$36*'8.Routing factors'!AE67</f>
        <v>0</v>
      </c>
      <c r="AF51" s="291">
        <f ca="1">AF$36*'8.Routing factors'!AF67</f>
        <v>0</v>
      </c>
      <c r="AG51" s="291">
        <f ca="1">AG$36*'8.Routing factors'!AG67</f>
        <v>0</v>
      </c>
      <c r="AH51" s="291">
        <f ca="1">AH$36*'8.Routing factors'!AH67</f>
        <v>302.53623592784385</v>
      </c>
      <c r="AI51" s="291">
        <f ca="1">AI$36*'8.Routing factors'!AI67</f>
        <v>3025.3623592784384</v>
      </c>
      <c r="AJ51" s="291">
        <f ca="1">AJ$36*'8.Routing factors'!AJ67</f>
        <v>0</v>
      </c>
      <c r="AK51" s="291">
        <f ca="1">AK$36*'8.Routing factors'!AK67</f>
        <v>25061.564321189362</v>
      </c>
      <c r="AL51" s="291">
        <f ca="1">AL$36*'8.Routing factors'!AL67</f>
        <v>13084.243764115705</v>
      </c>
      <c r="AM51" s="291">
        <f ca="1">AM$36*'8.Routing factors'!AM67</f>
        <v>4800.2173660102335</v>
      </c>
      <c r="AN51" s="291">
        <f ca="1">AN$36*'8.Routing factors'!AN67</f>
        <v>2139.7683908957229</v>
      </c>
      <c r="AO51" s="291">
        <f ca="1">AO$36*'8.Routing factors'!AO67</f>
        <v>0</v>
      </c>
      <c r="AP51" s="291">
        <f ca="1">AP$36*'8.Routing factors'!AP67</f>
        <v>0</v>
      </c>
      <c r="AR51" s="297">
        <f t="shared" ca="1" si="2"/>
        <v>99580.605672114558</v>
      </c>
      <c r="AS51" s="295">
        <f ca="1">'2.Traffic'!I87</f>
        <v>13005</v>
      </c>
      <c r="AT51" s="296">
        <f t="shared" ca="1" si="3"/>
        <v>7.6571015511045415</v>
      </c>
    </row>
    <row r="52" spans="1:46">
      <c r="A52" s="85"/>
      <c r="C52" s="114" t="str">
        <f ca="1">'C. Masterfiles'!C100</f>
        <v>S15</v>
      </c>
      <c r="D52" s="114" t="str">
        <f ca="1">'C. Masterfiles'!D100</f>
        <v>Международен нает капацитет на  едро (Wholesale International leased capacity)</v>
      </c>
      <c r="E52" s="291">
        <f ca="1">E$36*'8.Routing factors'!E68</f>
        <v>3550.5957906675299</v>
      </c>
      <c r="F52" s="291">
        <f ca="1">F$36*'8.Routing factors'!F68</f>
        <v>1127.8199341500044</v>
      </c>
      <c r="G52" s="291">
        <f ca="1">G$36*'8.Routing factors'!G68</f>
        <v>158.64908062678916</v>
      </c>
      <c r="H52" s="291">
        <f ca="1">H$36*'8.Routing factors'!H68</f>
        <v>225.56398683000086</v>
      </c>
      <c r="I52" s="291">
        <f ca="1">I$36*'8.Routing factors'!I68</f>
        <v>451.12797366000171</v>
      </c>
      <c r="J52" s="291">
        <f ca="1">J$36*'8.Routing factors'!J68</f>
        <v>2381.4704733498861</v>
      </c>
      <c r="K52" s="291">
        <f ca="1">K$36*'8.Routing factors'!K68</f>
        <v>712.2591124619122</v>
      </c>
      <c r="L52" s="291">
        <f ca="1">L$36*'8.Routing factors'!L68</f>
        <v>225.56398683000089</v>
      </c>
      <c r="M52" s="291">
        <f ca="1">M$36*'8.Routing factors'!M68</f>
        <v>451.12797366000177</v>
      </c>
      <c r="N52" s="291">
        <f ca="1">N$36*'8.Routing factors'!N68</f>
        <v>2381.4704733498866</v>
      </c>
      <c r="O52" s="291">
        <f ca="1">O$36*'8.Routing factors'!O68</f>
        <v>848.38173435934868</v>
      </c>
      <c r="P52" s="291">
        <f ca="1">P$36*'8.Routing factors'!P68</f>
        <v>225.5639868300008</v>
      </c>
      <c r="Q52" s="291">
        <f ca="1">Q$36*'8.Routing factors'!Q68</f>
        <v>451.12797366000189</v>
      </c>
      <c r="R52" s="291">
        <f ca="1">R$36*'8.Routing factors'!R68</f>
        <v>2381.4704733498861</v>
      </c>
      <c r="S52" s="291">
        <f ca="1">S$36*'8.Routing factors'!S68</f>
        <v>0</v>
      </c>
      <c r="T52" s="291">
        <f ca="1">T$36*'8.Routing factors'!T68</f>
        <v>0</v>
      </c>
      <c r="U52" s="291">
        <f ca="1">U$36*'8.Routing factors'!U68</f>
        <v>0</v>
      </c>
      <c r="V52" s="291">
        <f ca="1">V$36*'8.Routing factors'!V68</f>
        <v>0</v>
      </c>
      <c r="W52" s="291">
        <f ca="1">W$36*'8.Routing factors'!W68</f>
        <v>0</v>
      </c>
      <c r="X52" s="291">
        <f ca="1">X$36*'8.Routing factors'!X68</f>
        <v>0</v>
      </c>
      <c r="Y52" s="291">
        <f ca="1">Y$36*'8.Routing factors'!Y68</f>
        <v>0</v>
      </c>
      <c r="Z52" s="291">
        <f ca="1">Z$36*'8.Routing factors'!Z68</f>
        <v>0</v>
      </c>
      <c r="AA52" s="291">
        <f ca="1">AA$36*'8.Routing factors'!AA68</f>
        <v>442.96760479830181</v>
      </c>
      <c r="AB52" s="291">
        <f ca="1">AB$36*'8.Routing factors'!AB68</f>
        <v>4762.9409466997749</v>
      </c>
      <c r="AC52" s="291">
        <f ca="1">AC$36*'8.Routing factors'!AC68</f>
        <v>225.56398683000094</v>
      </c>
      <c r="AD52" s="291">
        <f ca="1">AD$36*'8.Routing factors'!AD68</f>
        <v>225.56398683000094</v>
      </c>
      <c r="AE52" s="291">
        <f ca="1">AE$36*'8.Routing factors'!AE68</f>
        <v>0</v>
      </c>
      <c r="AF52" s="291">
        <f ca="1">AF$36*'8.Routing factors'!AF68</f>
        <v>0</v>
      </c>
      <c r="AG52" s="291">
        <f ca="1">AG$36*'8.Routing factors'!AG68</f>
        <v>0</v>
      </c>
      <c r="AH52" s="291">
        <f ca="1">AH$36*'8.Routing factors'!AH68</f>
        <v>121.01449437113753</v>
      </c>
      <c r="AI52" s="291">
        <f ca="1">AI$36*'8.Routing factors'!AI68</f>
        <v>1210.1449437113754</v>
      </c>
      <c r="AJ52" s="291">
        <f ca="1">AJ$36*'8.Routing factors'!AJ68</f>
        <v>0</v>
      </c>
      <c r="AK52" s="291">
        <f ca="1">AK$36*'8.Routing factors'!AK68</f>
        <v>10024.625728475745</v>
      </c>
      <c r="AL52" s="291">
        <f ca="1">AL$36*'8.Routing factors'!AL68</f>
        <v>5233.6975056462816</v>
      </c>
      <c r="AM52" s="291">
        <f ca="1">AM$36*'8.Routing factors'!AM68</f>
        <v>1920.0869464040934</v>
      </c>
      <c r="AN52" s="291">
        <f ca="1">AN$36*'8.Routing factors'!AN68</f>
        <v>1711.8147127165782</v>
      </c>
      <c r="AO52" s="291">
        <f ca="1">AO$36*'8.Routing factors'!AO68</f>
        <v>0</v>
      </c>
      <c r="AP52" s="291">
        <f ca="1">AP$36*'8.Routing factors'!AP68</f>
        <v>0</v>
      </c>
      <c r="AR52" s="297">
        <f t="shared" ca="1" si="2"/>
        <v>41450.613810268551</v>
      </c>
      <c r="AS52" s="295">
        <f ca="1">'2.Traffic'!I88</f>
        <v>5202</v>
      </c>
      <c r="AT52" s="296">
        <f t="shared" ca="1" si="3"/>
        <v>7.9682071915164459</v>
      </c>
    </row>
    <row r="53" spans="1:46">
      <c r="A53" s="85"/>
    </row>
    <row r="54" spans="1:46">
      <c r="A54" s="85"/>
    </row>
    <row r="55" spans="1:46">
      <c r="A55" s="85"/>
      <c r="Y55" s="1"/>
      <c r="AR55" s="285">
        <f ca="1">'C. Masterfiles'!$D$108</f>
        <v>2017</v>
      </c>
      <c r="AS55" s="293"/>
      <c r="AT55" s="294"/>
    </row>
    <row r="56" spans="1:46" ht="38.25">
      <c r="A56" s="85"/>
      <c r="C56" s="253">
        <f ca="1">'C. Masterfiles'!$D$108</f>
        <v>2017</v>
      </c>
      <c r="D56" s="156"/>
      <c r="E56" s="288" t="str">
        <f ca="1">'C. Masterfiles'!$E$13</f>
        <v>MSAN-CMN</v>
      </c>
      <c r="F56" s="189" t="str">
        <f ca="1">'C. Masterfiles'!$E$14</f>
        <v>MSAN-1GE</v>
      </c>
      <c r="G56" s="189" t="str">
        <f ca="1">'C. Masterfiles'!$E$15</f>
        <v>AGGR-CMN</v>
      </c>
      <c r="H56" s="189" t="str">
        <f ca="1">'C. Masterfiles'!$E$16</f>
        <v>AGGR-1GE-MSAN</v>
      </c>
      <c r="I56" s="189" t="str">
        <f ca="1">'C. Masterfiles'!$E$17</f>
        <v>AGGR-2,5GE-AGGR</v>
      </c>
      <c r="J56" s="189" t="str">
        <f ca="1">'C. Masterfiles'!$E$18</f>
        <v>AGGR-PROC</v>
      </c>
      <c r="K56" s="189" t="str">
        <f ca="1">'C. Masterfiles'!$E$19</f>
        <v>EDGE-CMN</v>
      </c>
      <c r="L56" s="189" t="str">
        <f ca="1">'C. Masterfiles'!$E$20</f>
        <v>EDGE-2,5GE-AGGR</v>
      </c>
      <c r="M56" s="189" t="str">
        <f ca="1">'C. Masterfiles'!$E$21</f>
        <v>EDGE-2,5GE-EDGE</v>
      </c>
      <c r="N56" s="189" t="str">
        <f ca="1">'C. Masterfiles'!$E$22</f>
        <v>EDGE-PROC</v>
      </c>
      <c r="O56" s="189" t="str">
        <f ca="1">'C. Masterfiles'!$E$23</f>
        <v>CORE-CMN</v>
      </c>
      <c r="P56" s="189" t="str">
        <f ca="1">'C. Masterfiles'!$E$24</f>
        <v>CORE-2,5GE-EDGE</v>
      </c>
      <c r="Q56" s="189" t="str">
        <f ca="1">'C. Masterfiles'!$E$25</f>
        <v>CORE-2,5GE-CORE</v>
      </c>
      <c r="R56" s="189" t="str">
        <f ca="1">'C. Masterfiles'!$E$26</f>
        <v>CORE-PROC</v>
      </c>
      <c r="S56" s="189" t="str">
        <f ca="1">'C. Masterfiles'!$E$27</f>
        <v>SX-CMN</v>
      </c>
      <c r="T56" s="189" t="str">
        <f ca="1">'C. Masterfiles'!$E$28</f>
        <v>SX-SBC</v>
      </c>
      <c r="U56" s="189" t="str">
        <f ca="1">'C. Masterfiles'!$E$29</f>
        <v>SX-VOICE</v>
      </c>
      <c r="V56" s="189" t="str">
        <f ca="1">'C. Masterfiles'!$E$30</f>
        <v>SX-RTU</v>
      </c>
      <c r="W56" s="189" t="str">
        <f ca="1">'C. Masterfiles'!$E$31</f>
        <v>ICGW-CMN</v>
      </c>
      <c r="X56" s="189" t="str">
        <f ca="1">'C. Masterfiles'!$E$32</f>
        <v>ICGW-CONTROL</v>
      </c>
      <c r="Y56" s="189" t="str">
        <f ca="1">'C. Masterfiles'!$E$33</f>
        <v>ICGW-1GE-CORE</v>
      </c>
      <c r="Z56" s="189" t="str">
        <f ca="1">'C. Masterfiles'!$E$34</f>
        <v>ICGW-TDM-OLO</v>
      </c>
      <c r="AA56" s="189" t="str">
        <f ca="1">'C. Masterfiles'!$E$35</f>
        <v>INTGW-CMN</v>
      </c>
      <c r="AB56" s="189" t="str">
        <f ca="1">'C. Masterfiles'!$E$36</f>
        <v>INTGW-CONTROL</v>
      </c>
      <c r="AC56" s="189" t="str">
        <f ca="1">'C. Masterfiles'!$E$37</f>
        <v>INTGW-1GE-CORE</v>
      </c>
      <c r="AD56" s="189" t="str">
        <f ca="1">'C. Masterfiles'!$E$38</f>
        <v>INTGW-TDM-INT</v>
      </c>
      <c r="AE56" s="189" t="str">
        <f ca="1">'C. Masterfiles'!$E$39</f>
        <v>SGW-CMN</v>
      </c>
      <c r="AF56" s="189" t="str">
        <f ca="1">'C. Masterfiles'!$E$40</f>
        <v>SGW-CONTROL</v>
      </c>
      <c r="AG56" s="189" t="str">
        <f ca="1">'C. Masterfiles'!$E$41</f>
        <v>SGW-SIGTRAN</v>
      </c>
      <c r="AH56" s="189" t="str">
        <f ca="1">'C. Masterfiles'!$E$42</f>
        <v>NMS</v>
      </c>
      <c r="AI56" s="189" t="str">
        <f ca="1">'C. Masterfiles'!$E$43</f>
        <v>OSS</v>
      </c>
      <c r="AJ56" s="189" t="str">
        <f ca="1">'C. Masterfiles'!$E$44</f>
        <v>IBIL</v>
      </c>
      <c r="AK56" s="189" t="str">
        <f ca="1">'C. Masterfiles'!$D$51</f>
        <v>MSAN ring</v>
      </c>
      <c r="AL56" s="189" t="str">
        <f ca="1">'C. Masterfiles'!$D$52</f>
        <v>AGGR ring</v>
      </c>
      <c r="AM56" s="189" t="str">
        <f ca="1">'C. Masterfiles'!$D$53</f>
        <v>EDGE ring</v>
      </c>
      <c r="AN56" s="189" t="str">
        <f ca="1">'C. Masterfiles'!$D$54</f>
        <v>CORE ring</v>
      </c>
      <c r="AO56" s="189" t="str">
        <f ca="1">'C. Masterfiles'!$D$55</f>
        <v>CORE-ICGW</v>
      </c>
      <c r="AP56" s="189" t="str">
        <f ca="1">'C. Masterfiles'!$D$56</f>
        <v>CORE-INTGW</v>
      </c>
      <c r="AR56" s="292" t="s">
        <v>68</v>
      </c>
      <c r="AS56" s="292" t="s">
        <v>4</v>
      </c>
      <c r="AT56" s="292" t="s">
        <v>39</v>
      </c>
    </row>
    <row r="57" spans="1:46">
      <c r="A57" s="85"/>
      <c r="C57" s="290"/>
      <c r="D57" s="158"/>
      <c r="E57" s="298">
        <f ca="1">'7.Network costs'!N74</f>
        <v>11993150.833801078</v>
      </c>
      <c r="F57" s="298">
        <f ca="1">'7.Network costs'!N75</f>
        <v>3744222.585181809</v>
      </c>
      <c r="G57" s="298">
        <f ca="1">'7.Network costs'!N76</f>
        <v>523337.49092950177</v>
      </c>
      <c r="H57" s="298">
        <f ca="1">'7.Network costs'!N77</f>
        <v>731313.98852889158</v>
      </c>
      <c r="I57" s="298">
        <f ca="1">'7.Network costs'!N78</f>
        <v>1462627.9770577832</v>
      </c>
      <c r="J57" s="298">
        <f ca="1">'7.Network costs'!N79</f>
        <v>7591334.2720811069</v>
      </c>
      <c r="K57" s="298">
        <f ca="1">'7.Network costs'!N80</f>
        <v>2180572.8788729236</v>
      </c>
      <c r="L57" s="298">
        <f ca="1">'7.Network costs'!N81</f>
        <v>678722.40300648031</v>
      </c>
      <c r="M57" s="298">
        <f ca="1">'7.Network costs'!N82</f>
        <v>1357444.8060129606</v>
      </c>
      <c r="N57" s="298">
        <f ca="1">'7.Network costs'!N83</f>
        <v>7045412.394663617</v>
      </c>
      <c r="O57" s="298">
        <f ca="1">'7.Network costs'!N84</f>
        <v>2575801.7131686406</v>
      </c>
      <c r="P57" s="298">
        <f ca="1">'7.Network costs'!N85</f>
        <v>48402.511337879172</v>
      </c>
      <c r="Q57" s="298">
        <f ca="1">'7.Network costs'!N86</f>
        <v>94572.12095912559</v>
      </c>
      <c r="R57" s="298">
        <f ca="1">'7.Network costs'!N87</f>
        <v>6987067.6021198211</v>
      </c>
      <c r="S57" s="298">
        <f ca="1">'7.Network costs'!N88</f>
        <v>1048.2591578424413</v>
      </c>
      <c r="T57" s="298">
        <f ca="1">'7.Network costs'!N89</f>
        <v>530933.20041874854</v>
      </c>
      <c r="U57" s="298">
        <f ca="1">'7.Network costs'!N90</f>
        <v>53093.320041874853</v>
      </c>
      <c r="V57" s="298">
        <f ca="1">'7.Network costs'!N91</f>
        <v>159279.96012562458</v>
      </c>
      <c r="W57" s="298">
        <f ca="1">'7.Network costs'!N92</f>
        <v>4645.5603636805899</v>
      </c>
      <c r="X57" s="298">
        <f ca="1">'7.Network costs'!N93</f>
        <v>48848.761398292307</v>
      </c>
      <c r="Y57" s="298">
        <f ca="1">'7.Network costs'!N94</f>
        <v>4705.8634559492129</v>
      </c>
      <c r="Z57" s="298">
        <f ca="1">'7.Network costs'!N95</f>
        <v>4705.8634559492129</v>
      </c>
      <c r="AA57" s="298">
        <f ca="1">'7.Network costs'!N96</f>
        <v>2330.37472574095</v>
      </c>
      <c r="AB57" s="298">
        <f ca="1">'7.Network costs'!N97</f>
        <v>24504.238463094793</v>
      </c>
      <c r="AC57" s="298">
        <f ca="1">'7.Network costs'!N98</f>
        <v>1180.3124275672435</v>
      </c>
      <c r="AD57" s="298">
        <f ca="1">'7.Network costs'!N99</f>
        <v>1180.3124275672435</v>
      </c>
      <c r="AE57" s="298">
        <f ca="1">'7.Network costs'!N100</f>
        <v>2761.8687765235181</v>
      </c>
      <c r="AF57" s="298">
        <f ca="1">'7.Network costs'!N101</f>
        <v>1452.0731442062363</v>
      </c>
      <c r="AG57" s="298">
        <f ca="1">'7.Network costs'!N102</f>
        <v>5595.4400882101236</v>
      </c>
      <c r="AH57" s="298">
        <f ca="1">'7.Network costs'!N103</f>
        <v>365731.68530052161</v>
      </c>
      <c r="AI57" s="298">
        <f ca="1">'7.Network costs'!N104</f>
        <v>3657316.8530052169</v>
      </c>
      <c r="AJ57" s="298">
        <f ca="1">'7.Network costs'!N105</f>
        <v>2194390.1118031298</v>
      </c>
      <c r="AK57" s="298">
        <f ca="1">'7.Network costs'!H185</f>
        <v>33909706.242045984</v>
      </c>
      <c r="AL57" s="298">
        <f ca="1">'7.Network costs'!H186</f>
        <v>17289546.891450778</v>
      </c>
      <c r="AM57" s="298">
        <f ca="1">'7.Network costs'!H187</f>
        <v>5888132.1134008337</v>
      </c>
      <c r="AN57" s="298">
        <f ca="1">'7.Network costs'!H188</f>
        <v>5137202.944539275</v>
      </c>
      <c r="AO57" s="298">
        <f ca="1">'7.Network costs'!H189</f>
        <v>0</v>
      </c>
      <c r="AP57" s="298">
        <f ca="1">'7.Network costs'!H190</f>
        <v>0</v>
      </c>
      <c r="AR57" s="9"/>
      <c r="AS57" s="9"/>
      <c r="AT57" s="9"/>
    </row>
    <row r="58" spans="1:46">
      <c r="A58" s="85"/>
      <c r="C58" s="289" t="s">
        <v>21</v>
      </c>
      <c r="D58" s="289" t="s">
        <v>45</v>
      </c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R58" s="9"/>
      <c r="AS58" s="9"/>
      <c r="AT58" s="9"/>
    </row>
    <row r="59" spans="1:46">
      <c r="A59" s="85"/>
      <c r="C59" s="487" t="str">
        <f ca="1">'C. Masterfiles'!C86</f>
        <v>S01</v>
      </c>
      <c r="D59" s="114" t="str">
        <f ca="1">'C. Masterfiles'!D86</f>
        <v>Повиквания в мрежата (On Net calls)</v>
      </c>
      <c r="E59" s="291">
        <f ca="1">E$57*'8.Routing factors'!E73</f>
        <v>102975.55686552302</v>
      </c>
      <c r="F59" s="291">
        <f ca="1">F$57*'8.Routing factors'!F73</f>
        <v>32148.633089055009</v>
      </c>
      <c r="G59" s="291">
        <f ca="1">G$57*'8.Routing factors'!G73</f>
        <v>4601.1932607725657</v>
      </c>
      <c r="H59" s="291">
        <f ca="1">H$57*'8.Routing factors'!H73</f>
        <v>6429.7266178110021</v>
      </c>
      <c r="I59" s="291">
        <f ca="1">I$57*'8.Routing factors'!I73</f>
        <v>12859.453235622004</v>
      </c>
      <c r="J59" s="291">
        <f ca="1">J$57*'8.Routing factors'!J73</f>
        <v>66743.156564100762</v>
      </c>
      <c r="K59" s="291">
        <f ca="1">K$57*'8.Routing factors'!K73</f>
        <v>20657.175038367099</v>
      </c>
      <c r="L59" s="291">
        <f ca="1">L$57*'8.Routing factors'!L73</f>
        <v>6429.7266178110012</v>
      </c>
      <c r="M59" s="291">
        <f ca="1">M$57*'8.Routing factors'!M73</f>
        <v>12859.453235622002</v>
      </c>
      <c r="N59" s="291">
        <f ca="1">N$57*'8.Routing factors'!N73</f>
        <v>66743.156564100747</v>
      </c>
      <c r="O59" s="291">
        <f ca="1">O$57*'8.Routing factors'!O73</f>
        <v>24605.048470968748</v>
      </c>
      <c r="P59" s="291">
        <f ca="1">P$57*'8.Routing factors'!P73</f>
        <v>6429.726617811004</v>
      </c>
      <c r="Q59" s="291">
        <f ca="1">Q$57*'8.Routing factors'!Q73</f>
        <v>12859.453235622004</v>
      </c>
      <c r="R59" s="291">
        <f ca="1">R$57*'8.Routing factors'!R73</f>
        <v>66743.156564100776</v>
      </c>
      <c r="S59" s="291">
        <f ca="1">S$57*'8.Routing factors'!S73</f>
        <v>495.88540253773766</v>
      </c>
      <c r="T59" s="291">
        <f ca="1">T$57*'8.Routing factors'!T73</f>
        <v>251161.19600824238</v>
      </c>
      <c r="U59" s="291">
        <f ca="1">U$57*'8.Routing factors'!U73</f>
        <v>25116.119600824237</v>
      </c>
      <c r="V59" s="291">
        <f ca="1">V$57*'8.Routing factors'!V73</f>
        <v>75348.358802472721</v>
      </c>
      <c r="W59" s="291">
        <f ca="1">W$57*'8.Routing factors'!W73</f>
        <v>0</v>
      </c>
      <c r="X59" s="291">
        <f ca="1">X$57*'8.Routing factors'!X73</f>
        <v>0</v>
      </c>
      <c r="Y59" s="291">
        <f ca="1">Y$57*'8.Routing factors'!Y73</f>
        <v>0</v>
      </c>
      <c r="Z59" s="291">
        <f ca="1">Z$57*'8.Routing factors'!Z73</f>
        <v>0</v>
      </c>
      <c r="AA59" s="291">
        <f ca="1">AA$57*'8.Routing factors'!AA73</f>
        <v>0</v>
      </c>
      <c r="AB59" s="291">
        <f ca="1">AB$57*'8.Routing factors'!AB73</f>
        <v>0</v>
      </c>
      <c r="AC59" s="291">
        <f ca="1">AC$57*'8.Routing factors'!AC73</f>
        <v>0</v>
      </c>
      <c r="AD59" s="291">
        <f ca="1">AD$57*'8.Routing factors'!AD73</f>
        <v>0</v>
      </c>
      <c r="AE59" s="291">
        <f ca="1">AE$57*'8.Routing factors'!AE73</f>
        <v>0</v>
      </c>
      <c r="AF59" s="291">
        <f ca="1">AF$57*'8.Routing factors'!AF73</f>
        <v>0</v>
      </c>
      <c r="AG59" s="291">
        <f ca="1">AG$57*'8.Routing factors'!AG73</f>
        <v>0</v>
      </c>
      <c r="AH59" s="291">
        <f ca="1">AH$57*'8.Routing factors'!AH73</f>
        <v>1695.7764119644617</v>
      </c>
      <c r="AI59" s="291">
        <f ca="1">AI$57*'8.Routing factors'!AI73</f>
        <v>16957.76411964462</v>
      </c>
      <c r="AJ59" s="291">
        <f ca="1">AJ$57*'8.Routing factors'!AJ73</f>
        <v>1038069.6565112986</v>
      </c>
      <c r="AK59" s="291">
        <f ca="1">AK$57*'8.Routing factors'!AK73</f>
        <v>291155.42127425096</v>
      </c>
      <c r="AL59" s="291">
        <f ca="1">AL$57*'8.Routing factors'!AL73</f>
        <v>152010.02797919369</v>
      </c>
      <c r="AM59" s="291">
        <f ca="1">AM$57*'8.Routing factors'!AM73</f>
        <v>55779.917696866731</v>
      </c>
      <c r="AN59" s="291">
        <f ca="1">AN$57*'8.Routing factors'!AN73</f>
        <v>24851.910632062332</v>
      </c>
      <c r="AO59" s="291">
        <f ca="1">AO$57*'8.Routing factors'!AO73</f>
        <v>0</v>
      </c>
      <c r="AP59" s="291">
        <f ca="1">AP$57*'8.Routing factors'!AP73</f>
        <v>0</v>
      </c>
      <c r="AR59" s="297">
        <f t="shared" ref="AR59:AR73" ca="1" si="4">SUM(E59:AP59)</f>
        <v>2375726.6504166462</v>
      </c>
      <c r="AS59" s="295">
        <f ca="1">'2.Traffic'!J74</f>
        <v>795906000</v>
      </c>
      <c r="AT59" s="296">
        <f ca="1">IF(AS59=0,AR59,AR59/AS59)</f>
        <v>2.9849337112883255E-3</v>
      </c>
    </row>
    <row r="60" spans="1:46" ht="25.5">
      <c r="A60" s="85"/>
      <c r="C60" s="487" t="str">
        <f ca="1">'C. Masterfiles'!C87</f>
        <v>S02</v>
      </c>
      <c r="D60" s="487" t="str">
        <f ca="1">'C. Masterfiles'!D87</f>
        <v>Изходящи повиквания към ОП (Originating calls to OLO)</v>
      </c>
      <c r="E60" s="291">
        <f ca="1">E$57*'8.Routing factors'!E74</f>
        <v>21366.127396645854</v>
      </c>
      <c r="F60" s="291">
        <f ca="1">F$57*'8.Routing factors'!F74</f>
        <v>6670.4353063688077</v>
      </c>
      <c r="G60" s="291">
        <f ca="1">G$57*'8.Routing factors'!G74</f>
        <v>954.68948533717344</v>
      </c>
      <c r="H60" s="291">
        <f ca="1">H$57*'8.Routing factors'!H74</f>
        <v>1334.0870612737619</v>
      </c>
      <c r="I60" s="291">
        <f ca="1">I$57*'8.Routing factors'!I74</f>
        <v>2668.1741225475239</v>
      </c>
      <c r="J60" s="291">
        <f ca="1">J$57*'8.Routing factors'!J74</f>
        <v>13848.36197453288</v>
      </c>
      <c r="K60" s="291">
        <f ca="1">K$57*'8.Routing factors'!K74</f>
        <v>4286.1029059638531</v>
      </c>
      <c r="L60" s="291">
        <f ca="1">L$57*'8.Routing factors'!L74</f>
        <v>1334.0870612737615</v>
      </c>
      <c r="M60" s="291">
        <f ca="1">M$57*'8.Routing factors'!M74</f>
        <v>2668.174122547523</v>
      </c>
      <c r="N60" s="291">
        <f ca="1">N$57*'8.Routing factors'!N74</f>
        <v>13848.361974532876</v>
      </c>
      <c r="O60" s="291">
        <f ca="1">O$57*'8.Routing factors'!O74</f>
        <v>7657.8551682595125</v>
      </c>
      <c r="P60" s="291">
        <f ca="1">P$57*'8.Routing factors'!P74</f>
        <v>1334.0870612737619</v>
      </c>
      <c r="Q60" s="291">
        <f ca="1">Q$57*'8.Routing factors'!Q74</f>
        <v>2668.1741225475234</v>
      </c>
      <c r="R60" s="291">
        <f ca="1">R$57*'8.Routing factors'!R74</f>
        <v>20772.542961799318</v>
      </c>
      <c r="S60" s="291">
        <f ca="1">S$57*'8.Routing factors'!S74</f>
        <v>205.7799152976593</v>
      </c>
      <c r="T60" s="291">
        <f ca="1">T$57*'8.Routing factors'!T74</f>
        <v>104225.55166201266</v>
      </c>
      <c r="U60" s="291">
        <f ca="1">U$57*'8.Routing factors'!U74</f>
        <v>10422.555166201266</v>
      </c>
      <c r="V60" s="291">
        <f ca="1">V$57*'8.Routing factors'!V74</f>
        <v>31267.665498603801</v>
      </c>
      <c r="W60" s="291">
        <f ca="1">W$57*'8.Routing factors'!W74</f>
        <v>1316.9914579050194</v>
      </c>
      <c r="X60" s="291">
        <f ca="1">X$57*'8.Routing factors'!X74</f>
        <v>13848.36197453288</v>
      </c>
      <c r="Y60" s="291">
        <f ca="1">Y$57*'8.Routing factors'!Y74</f>
        <v>1334.0870612737619</v>
      </c>
      <c r="Z60" s="291">
        <f ca="1">Z$57*'8.Routing factors'!Z74</f>
        <v>1334.0870612737619</v>
      </c>
      <c r="AA60" s="291">
        <f ca="1">AA$57*'8.Routing factors'!AA74</f>
        <v>0</v>
      </c>
      <c r="AB60" s="291">
        <f ca="1">AB$57*'8.Routing factors'!AB74</f>
        <v>0</v>
      </c>
      <c r="AC60" s="291">
        <f ca="1">AC$57*'8.Routing factors'!AC74</f>
        <v>0</v>
      </c>
      <c r="AD60" s="291">
        <f ca="1">AD$57*'8.Routing factors'!AD74</f>
        <v>0</v>
      </c>
      <c r="AE60" s="291">
        <f ca="1">AE$57*'8.Routing factors'!AE74</f>
        <v>1028.8995764882964</v>
      </c>
      <c r="AF60" s="291">
        <f ca="1">AF$57*'8.Routing factors'!AF74</f>
        <v>540.95163963019047</v>
      </c>
      <c r="AG60" s="291">
        <f ca="1">AG$57*'8.Routing factors'!AG74</f>
        <v>2084.5110332402528</v>
      </c>
      <c r="AH60" s="291">
        <f ca="1">AH$57*'8.Routing factors'!AH74</f>
        <v>703.70437329269726</v>
      </c>
      <c r="AI60" s="291">
        <f ca="1">AI$57*'8.Routing factors'!AI74</f>
        <v>7037.0437329269744</v>
      </c>
      <c r="AJ60" s="291">
        <f ca="1">AJ$57*'8.Routing factors'!AJ74</f>
        <v>430772.68436775362</v>
      </c>
      <c r="AK60" s="291">
        <f ca="1">AK$57*'8.Routing factors'!AK74</f>
        <v>60411.072418803589</v>
      </c>
      <c r="AL60" s="291">
        <f ca="1">AL$57*'8.Routing factors'!AL74</f>
        <v>31540.160813236282</v>
      </c>
      <c r="AM60" s="291">
        <f ca="1">AM$57*'8.Routing factors'!AM74</f>
        <v>11573.628382918694</v>
      </c>
      <c r="AN60" s="291">
        <f ca="1">AN$57*'8.Routing factors'!AN74</f>
        <v>5156.4575592256933</v>
      </c>
      <c r="AO60" s="291">
        <f ca="1">AO$57*'8.Routing factors'!AO74</f>
        <v>0</v>
      </c>
      <c r="AP60" s="291">
        <f ca="1">AP$57*'8.Routing factors'!AP74</f>
        <v>0</v>
      </c>
      <c r="AR60" s="297">
        <f t="shared" ca="1" si="4"/>
        <v>816215.45441952115</v>
      </c>
      <c r="AS60" s="295">
        <f ca="1">'2.Traffic'!J75</f>
        <v>318362400</v>
      </c>
      <c r="AT60" s="296">
        <f t="shared" ref="AT60:AT73" ca="1" si="5">IF(AS60=0,AR60,AR60/AS60)</f>
        <v>2.5637935083399331E-3</v>
      </c>
    </row>
    <row r="61" spans="1:46" ht="25.5">
      <c r="A61" s="85"/>
      <c r="C61" s="487" t="str">
        <f ca="1">'C. Masterfiles'!C88</f>
        <v>S03</v>
      </c>
      <c r="D61" s="487" t="str">
        <f ca="1">'C. Masterfiles'!D88</f>
        <v>Входящи повиквания от ОП (Terminating calls from OLO)</v>
      </c>
      <c r="E61" s="291">
        <f ca="1">E$57*'8.Routing factors'!E75</f>
        <v>20824.461203838782</v>
      </c>
      <c r="F61" s="291">
        <f ca="1">F$57*'8.Routing factors'!F75</f>
        <v>6501.3288871431187</v>
      </c>
      <c r="G61" s="291">
        <f ca="1">G$57*'8.Routing factors'!G75</f>
        <v>930.48654910846255</v>
      </c>
      <c r="H61" s="291">
        <f ca="1">H$57*'8.Routing factors'!H75</f>
        <v>1300.265777428624</v>
      </c>
      <c r="I61" s="291">
        <f ca="1">I$57*'8.Routing factors'!I75</f>
        <v>2600.531554857248</v>
      </c>
      <c r="J61" s="291">
        <f ca="1">J$57*'8.Routing factors'!J75</f>
        <v>13497.283401981775</v>
      </c>
      <c r="K61" s="291">
        <f ca="1">K$57*'8.Routing factors'!K75</f>
        <v>4177.4432036250364</v>
      </c>
      <c r="L61" s="291">
        <f ca="1">L$57*'8.Routing factors'!L75</f>
        <v>1300.2657774286238</v>
      </c>
      <c r="M61" s="291">
        <f ca="1">M$57*'8.Routing factors'!M75</f>
        <v>2600.5315548572476</v>
      </c>
      <c r="N61" s="291">
        <f ca="1">N$57*'8.Routing factors'!N75</f>
        <v>13497.283401981771</v>
      </c>
      <c r="O61" s="291">
        <f ca="1">O$57*'8.Routing factors'!O75</f>
        <v>7463.7160443530311</v>
      </c>
      <c r="P61" s="291">
        <f ca="1">P$57*'8.Routing factors'!P75</f>
        <v>1300.2657774286242</v>
      </c>
      <c r="Q61" s="291">
        <f ca="1">Q$57*'8.Routing factors'!Q75</f>
        <v>2600.531554857248</v>
      </c>
      <c r="R61" s="291">
        <f ca="1">R$57*'8.Routing factors'!R75</f>
        <v>20245.925102972662</v>
      </c>
      <c r="S61" s="291">
        <f ca="1">S$57*'8.Routing factors'!S75</f>
        <v>200.56305867192643</v>
      </c>
      <c r="T61" s="291">
        <f ca="1">T$57*'8.Routing factors'!T75</f>
        <v>101583.26386161128</v>
      </c>
      <c r="U61" s="291">
        <f ca="1">U$57*'8.Routing factors'!U75</f>
        <v>10158.326386161129</v>
      </c>
      <c r="V61" s="291">
        <f ca="1">V$57*'8.Routing factors'!V75</f>
        <v>30474.979158483387</v>
      </c>
      <c r="W61" s="291">
        <f ca="1">W$57*'8.Routing factors'!W75</f>
        <v>1283.603575500329</v>
      </c>
      <c r="X61" s="291">
        <f ca="1">X$57*'8.Routing factors'!X75</f>
        <v>13497.283401981776</v>
      </c>
      <c r="Y61" s="291">
        <f ca="1">Y$57*'8.Routing factors'!Y75</f>
        <v>1300.2657774286242</v>
      </c>
      <c r="Z61" s="291">
        <f ca="1">Z$57*'8.Routing factors'!Z75</f>
        <v>1300.2657774286242</v>
      </c>
      <c r="AA61" s="291">
        <f ca="1">AA$57*'8.Routing factors'!AA75</f>
        <v>0</v>
      </c>
      <c r="AB61" s="291">
        <f ca="1">AB$57*'8.Routing factors'!AB75</f>
        <v>0</v>
      </c>
      <c r="AC61" s="291">
        <f ca="1">AC$57*'8.Routing factors'!AC75</f>
        <v>0</v>
      </c>
      <c r="AD61" s="291">
        <f ca="1">AD$57*'8.Routing factors'!AD75</f>
        <v>0</v>
      </c>
      <c r="AE61" s="291">
        <f ca="1">AE$57*'8.Routing factors'!AE75</f>
        <v>1002.8152933596319</v>
      </c>
      <c r="AF61" s="291">
        <f ca="1">AF$57*'8.Routing factors'!AF75</f>
        <v>527.23763288991302</v>
      </c>
      <c r="AG61" s="291">
        <f ca="1">AG$57*'8.Routing factors'!AG75</f>
        <v>2031.665277232225</v>
      </c>
      <c r="AH61" s="291">
        <f ca="1">AH$57*'8.Routing factors'!AH75</f>
        <v>685.86431918897699</v>
      </c>
      <c r="AI61" s="291">
        <f ca="1">AI$57*'8.Routing factors'!AI75</f>
        <v>6858.6431918897715</v>
      </c>
      <c r="AJ61" s="291">
        <f ca="1">AJ$57*'8.Routing factors'!AJ75</f>
        <v>419851.89392337046</v>
      </c>
      <c r="AK61" s="291">
        <f ca="1">AK$57*'8.Routing factors'!AK75</f>
        <v>58879.553159697112</v>
      </c>
      <c r="AL61" s="291">
        <f ca="1">AL$57*'8.Routing factors'!AL75</f>
        <v>30740.566272256874</v>
      </c>
      <c r="AM61" s="291">
        <f ca="1">AM$57*'8.Routing factors'!AM75</f>
        <v>11280.218018618256</v>
      </c>
      <c r="AN61" s="291">
        <f ca="1">AN$57*'8.Routing factors'!AN75</f>
        <v>5025.7329462611788</v>
      </c>
      <c r="AO61" s="291">
        <f ca="1">AO$57*'8.Routing factors'!AO75</f>
        <v>0</v>
      </c>
      <c r="AP61" s="291">
        <f ca="1">AP$57*'8.Routing factors'!AP75</f>
        <v>0</v>
      </c>
      <c r="AR61" s="297">
        <f t="shared" ca="1" si="4"/>
        <v>795523.06082389376</v>
      </c>
      <c r="AS61" s="295">
        <f ca="1">'2.Traffic'!J76</f>
        <v>318362400</v>
      </c>
      <c r="AT61" s="296">
        <f t="shared" ca="1" si="5"/>
        <v>2.4987971595386068E-3</v>
      </c>
    </row>
    <row r="62" spans="1:46" ht="25.5">
      <c r="A62" s="85"/>
      <c r="C62" s="487" t="str">
        <f ca="1">'C. Masterfiles'!C89</f>
        <v>S04</v>
      </c>
      <c r="D62" s="487" t="str">
        <f ca="1">'C. Masterfiles'!D89</f>
        <v>Изходящи международни повиквания (Outgoing Calls to International)</v>
      </c>
      <c r="E62" s="291">
        <f ca="1">E$57*'8.Routing factors'!E76</f>
        <v>5073.3441664762913</v>
      </c>
      <c r="F62" s="291">
        <f ca="1">F$57*'8.Routing factors'!F76</f>
        <v>1583.8815065165368</v>
      </c>
      <c r="G62" s="291">
        <f ca="1">G$57*'8.Routing factors'!G76</f>
        <v>226.68910660861968</v>
      </c>
      <c r="H62" s="291">
        <f ca="1">H$57*'8.Routing factors'!H76</f>
        <v>316.77630130330743</v>
      </c>
      <c r="I62" s="291">
        <f ca="1">I$57*'8.Routing factors'!I76</f>
        <v>633.55260260661487</v>
      </c>
      <c r="J62" s="291">
        <f ca="1">J$57*'8.Routing factors'!J76</f>
        <v>3288.265820682966</v>
      </c>
      <c r="K62" s="291">
        <f ca="1">K$57*'8.Routing factors'!K76</f>
        <v>1017.7265524637094</v>
      </c>
      <c r="L62" s="291">
        <f ca="1">L$57*'8.Routing factors'!L76</f>
        <v>316.77630130330738</v>
      </c>
      <c r="M62" s="291">
        <f ca="1">M$57*'8.Routing factors'!M76</f>
        <v>633.55260260661476</v>
      </c>
      <c r="N62" s="291">
        <f ca="1">N$57*'8.Routing factors'!N76</f>
        <v>3288.2658206829651</v>
      </c>
      <c r="O62" s="291">
        <f ca="1">O$57*'8.Routing factors'!O76</f>
        <v>1818.3423754979908</v>
      </c>
      <c r="P62" s="291">
        <f ca="1">P$57*'8.Routing factors'!P76</f>
        <v>316.77630130330743</v>
      </c>
      <c r="Q62" s="291">
        <f ca="1">Q$57*'8.Routing factors'!Q76</f>
        <v>633.55260260661476</v>
      </c>
      <c r="R62" s="291">
        <f ca="1">R$57*'8.Routing factors'!R76</f>
        <v>4932.3987310244493</v>
      </c>
      <c r="S62" s="291">
        <f ca="1">S$57*'8.Routing factors'!S76</f>
        <v>48.862028830608573</v>
      </c>
      <c r="T62" s="291">
        <f ca="1">T$57*'8.Routing factors'!T76</f>
        <v>24748.1485393209</v>
      </c>
      <c r="U62" s="291">
        <f ca="1">U$57*'8.Routing factors'!U76</f>
        <v>2474.81485393209</v>
      </c>
      <c r="V62" s="291">
        <f ca="1">V$57*'8.Routing factors'!V76</f>
        <v>7424.444561796271</v>
      </c>
      <c r="W62" s="291">
        <f ca="1">W$57*'8.Routing factors'!W76</f>
        <v>0</v>
      </c>
      <c r="X62" s="291">
        <f ca="1">X$57*'8.Routing factors'!X76</f>
        <v>0</v>
      </c>
      <c r="Y62" s="291">
        <f ca="1">Y$57*'8.Routing factors'!Y76</f>
        <v>0</v>
      </c>
      <c r="Z62" s="291">
        <f ca="1">Z$57*'8.Routing factors'!Z76</f>
        <v>0</v>
      </c>
      <c r="AA62" s="291">
        <f ca="1">AA$57*'8.Routing factors'!AA76</f>
        <v>625.43396903178939</v>
      </c>
      <c r="AB62" s="291">
        <f ca="1">AB$57*'8.Routing factors'!AB76</f>
        <v>6576.5316413659311</v>
      </c>
      <c r="AC62" s="291">
        <f ca="1">AC$57*'8.Routing factors'!AC76</f>
        <v>316.77630130330738</v>
      </c>
      <c r="AD62" s="291">
        <f ca="1">AD$57*'8.Routing factors'!AD76</f>
        <v>316.77630130330738</v>
      </c>
      <c r="AE62" s="291">
        <f ca="1">AE$57*'8.Routing factors'!AE76</f>
        <v>244.31014415304278</v>
      </c>
      <c r="AF62" s="291">
        <f ca="1">AF$57*'8.Routing factors'!AF76</f>
        <v>128.44788362042834</v>
      </c>
      <c r="AG62" s="291">
        <f ca="1">AG$57*'8.Routing factors'!AG76</f>
        <v>494.96297078641788</v>
      </c>
      <c r="AH62" s="291">
        <f ca="1">AH$57*'8.Routing factors'!AH76</f>
        <v>167.09319433005044</v>
      </c>
      <c r="AI62" s="291">
        <f ca="1">AI$57*'8.Routing factors'!AI76</f>
        <v>1670.9319433005048</v>
      </c>
      <c r="AJ62" s="291">
        <f ca="1">AJ$57*'8.Routing factors'!AJ76</f>
        <v>102286.1113173723</v>
      </c>
      <c r="AK62" s="291">
        <f ca="1">AK$57*'8.Routing factors'!AK76</f>
        <v>14344.488177798075</v>
      </c>
      <c r="AL62" s="291">
        <f ca="1">AL$57*'8.Routing factors'!AL76</f>
        <v>7489.1480286070046</v>
      </c>
      <c r="AM62" s="291">
        <f ca="1">AM$57*'8.Routing factors'!AM76</f>
        <v>2748.1348843151914</v>
      </c>
      <c r="AN62" s="291">
        <f ca="1">AN$57*'8.Routing factors'!AN76</f>
        <v>1224.3905220693869</v>
      </c>
      <c r="AO62" s="291">
        <f ca="1">AO$57*'8.Routing factors'!AO76</f>
        <v>0</v>
      </c>
      <c r="AP62" s="291">
        <f ca="1">AP$57*'8.Routing factors'!AP76</f>
        <v>0</v>
      </c>
      <c r="AR62" s="297">
        <f t="shared" ca="1" si="4"/>
        <v>197409.7080549199</v>
      </c>
      <c r="AS62" s="295">
        <f ca="1">'2.Traffic'!J77</f>
        <v>79590600</v>
      </c>
      <c r="AT62" s="296">
        <f t="shared" ca="1" si="5"/>
        <v>2.4803143594208351E-3</v>
      </c>
    </row>
    <row r="63" spans="1:46" ht="25.5">
      <c r="A63" s="85"/>
      <c r="C63" s="487" t="str">
        <f ca="1">'C. Masterfiles'!C90</f>
        <v>S05</v>
      </c>
      <c r="D63" s="487" t="str">
        <f ca="1">'C. Masterfiles'!D90</f>
        <v>Входящи международни повиквания (Incoming calls from international)</v>
      </c>
      <c r="E63" s="291">
        <f ca="1">E$57*'8.Routing factors'!E77</f>
        <v>4988.7572587969717</v>
      </c>
      <c r="F63" s="291">
        <f ca="1">F$57*'8.Routing factors'!F77</f>
        <v>1557.4737497449812</v>
      </c>
      <c r="G63" s="291">
        <f ca="1">G$57*'8.Routing factors'!G77</f>
        <v>222.90956201172142</v>
      </c>
      <c r="H63" s="291">
        <f ca="1">H$57*'8.Routing factors'!H77</f>
        <v>311.49474994899634</v>
      </c>
      <c r="I63" s="291">
        <f ca="1">I$57*'8.Routing factors'!I77</f>
        <v>622.98949989799269</v>
      </c>
      <c r="J63" s="291">
        <f ca="1">J$57*'8.Routing factors'!J77</f>
        <v>3233.4411866206647</v>
      </c>
      <c r="K63" s="291">
        <f ca="1">K$57*'8.Routing factors'!K77</f>
        <v>1000.7581901545085</v>
      </c>
      <c r="L63" s="291">
        <f ca="1">L$57*'8.Routing factors'!L77</f>
        <v>311.49474994899623</v>
      </c>
      <c r="M63" s="291">
        <f ca="1">M$57*'8.Routing factors'!M77</f>
        <v>622.98949989799246</v>
      </c>
      <c r="N63" s="291">
        <f ca="1">N$57*'8.Routing factors'!N77</f>
        <v>3233.4411866206638</v>
      </c>
      <c r="O63" s="291">
        <f ca="1">O$57*'8.Routing factors'!O77</f>
        <v>1788.0254970055009</v>
      </c>
      <c r="P63" s="291">
        <f ca="1">P$57*'8.Routing factors'!P77</f>
        <v>311.49474994899634</v>
      </c>
      <c r="Q63" s="291">
        <f ca="1">Q$57*'8.Routing factors'!Q77</f>
        <v>622.98949989799257</v>
      </c>
      <c r="R63" s="291">
        <f ca="1">R$57*'8.Routing factors'!R77</f>
        <v>4850.1617799309979</v>
      </c>
      <c r="S63" s="291">
        <f ca="1">S$57*'8.Routing factors'!S77</f>
        <v>48.047361466026913</v>
      </c>
      <c r="T63" s="291">
        <f ca="1">T$57*'8.Routing factors'!T77</f>
        <v>24335.527339765344</v>
      </c>
      <c r="U63" s="291">
        <f ca="1">U$57*'8.Routing factors'!U77</f>
        <v>2433.552733976534</v>
      </c>
      <c r="V63" s="291">
        <f ca="1">V$57*'8.Routing factors'!V77</f>
        <v>7300.6582019296038</v>
      </c>
      <c r="W63" s="291">
        <f ca="1">W$57*'8.Routing factors'!W77</f>
        <v>0</v>
      </c>
      <c r="X63" s="291">
        <f ca="1">X$57*'8.Routing factors'!X77</f>
        <v>0</v>
      </c>
      <c r="Y63" s="291">
        <f ca="1">Y$57*'8.Routing factors'!Y77</f>
        <v>0</v>
      </c>
      <c r="Z63" s="291">
        <f ca="1">Z$57*'8.Routing factors'!Z77</f>
        <v>0</v>
      </c>
      <c r="AA63" s="291">
        <f ca="1">AA$57*'8.Routing factors'!AA77</f>
        <v>615.00622676514422</v>
      </c>
      <c r="AB63" s="291">
        <f ca="1">AB$57*'8.Routing factors'!AB77</f>
        <v>6466.8823732413284</v>
      </c>
      <c r="AC63" s="291">
        <f ca="1">AC$57*'8.Routing factors'!AC77</f>
        <v>311.49474994899629</v>
      </c>
      <c r="AD63" s="291">
        <f ca="1">AD$57*'8.Routing factors'!AD77</f>
        <v>311.49474994899629</v>
      </c>
      <c r="AE63" s="291">
        <f ca="1">AE$57*'8.Routing factors'!AE77</f>
        <v>240.2368073301345</v>
      </c>
      <c r="AF63" s="291">
        <f ca="1">AF$57*'8.Routing factors'!AF77</f>
        <v>126.3062963523697</v>
      </c>
      <c r="AG63" s="291">
        <f ca="1">AG$57*'8.Routing factors'!AG77</f>
        <v>486.7105467953067</v>
      </c>
      <c r="AH63" s="291">
        <f ca="1">AH$57*'8.Routing factors'!AH77</f>
        <v>164.30728110617875</v>
      </c>
      <c r="AI63" s="291">
        <f ca="1">AI$57*'8.Routing factors'!AI77</f>
        <v>1643.0728110617879</v>
      </c>
      <c r="AJ63" s="291">
        <f ca="1">AJ$57*'8.Routing factors'!AJ77</f>
        <v>100580.71433049913</v>
      </c>
      <c r="AK63" s="291">
        <f ca="1">AK$57*'8.Routing factors'!AK77</f>
        <v>14105.325239627997</v>
      </c>
      <c r="AL63" s="291">
        <f ca="1">AL$57*'8.Routing factors'!AL77</f>
        <v>7364.2828800766756</v>
      </c>
      <c r="AM63" s="291">
        <f ca="1">AM$57*'8.Routing factors'!AM77</f>
        <v>2702.3157511907493</v>
      </c>
      <c r="AN63" s="291">
        <f ca="1">AN$57*'8.Routing factors'!AN77</f>
        <v>1203.9764904848412</v>
      </c>
      <c r="AO63" s="291">
        <f ca="1">AO$57*'8.Routing factors'!AO77</f>
        <v>0</v>
      </c>
      <c r="AP63" s="291">
        <f ca="1">AP$57*'8.Routing factors'!AP77</f>
        <v>0</v>
      </c>
      <c r="AR63" s="297">
        <f t="shared" ca="1" si="4"/>
        <v>194118.33333199413</v>
      </c>
      <c r="AS63" s="295">
        <f ca="1">'2.Traffic'!J78</f>
        <v>79590600</v>
      </c>
      <c r="AT63" s="296">
        <f t="shared" ca="1" si="5"/>
        <v>2.438960547250481E-3</v>
      </c>
    </row>
    <row r="64" spans="1:46">
      <c r="A64" s="85"/>
      <c r="C64" s="487" t="str">
        <f ca="1">'C. Masterfiles'!C91</f>
        <v>S06</v>
      </c>
      <c r="D64" s="114" t="str">
        <f ca="1">'C. Masterfiles'!D91</f>
        <v>Транзит на повиквания (Transit calls)</v>
      </c>
      <c r="E64" s="291">
        <f ca="1">E$57*'8.Routing factors'!E78</f>
        <v>0</v>
      </c>
      <c r="F64" s="291">
        <f ca="1">F$57*'8.Routing factors'!F78</f>
        <v>0</v>
      </c>
      <c r="G64" s="291">
        <f ca="1">G$57*'8.Routing factors'!G78</f>
        <v>0</v>
      </c>
      <c r="H64" s="291">
        <f ca="1">H$57*'8.Routing factors'!H78</f>
        <v>0</v>
      </c>
      <c r="I64" s="291">
        <f ca="1">I$57*'8.Routing factors'!I78</f>
        <v>0</v>
      </c>
      <c r="J64" s="291">
        <f ca="1">J$57*'8.Routing factors'!J78</f>
        <v>0</v>
      </c>
      <c r="K64" s="291">
        <f ca="1">K$57*'8.Routing factors'!K78</f>
        <v>0</v>
      </c>
      <c r="L64" s="291">
        <f ca="1">L$57*'8.Routing factors'!L78</f>
        <v>0</v>
      </c>
      <c r="M64" s="291">
        <f ca="1">M$57*'8.Routing factors'!M78</f>
        <v>0</v>
      </c>
      <c r="N64" s="291">
        <f ca="1">N$57*'8.Routing factors'!N78</f>
        <v>0</v>
      </c>
      <c r="O64" s="291">
        <f ca="1">O$57*'8.Routing factors'!O78</f>
        <v>2436.1257968701289</v>
      </c>
      <c r="P64" s="291">
        <f ca="1">P$57*'8.Routing factors'!P78</f>
        <v>0</v>
      </c>
      <c r="Q64" s="291">
        <f ca="1">Q$57*'8.Routing factors'!Q78</f>
        <v>1273.2039848613392</v>
      </c>
      <c r="R64" s="291">
        <f ca="1">R$57*'8.Routing factors'!R78</f>
        <v>6608.1855381098585</v>
      </c>
      <c r="S64" s="291">
        <f ca="1">S$57*'8.Routing factors'!S78</f>
        <v>49.097209576273102</v>
      </c>
      <c r="T64" s="291">
        <f ca="1">T$57*'8.Routing factors'!T78</f>
        <v>24867.26532932304</v>
      </c>
      <c r="U64" s="291">
        <f ca="1">U$57*'8.Routing factors'!U78</f>
        <v>2486.7265329323036</v>
      </c>
      <c r="V64" s="291">
        <f ca="1">V$57*'8.Routing factors'!V78</f>
        <v>7460.1795987969126</v>
      </c>
      <c r="W64" s="291">
        <f ca="1">W$57*'8.Routing factors'!W78</f>
        <v>314.22214128814778</v>
      </c>
      <c r="X64" s="291">
        <f ca="1">X$57*'8.Routing factors'!X78</f>
        <v>3304.0927690549292</v>
      </c>
      <c r="Y64" s="291">
        <f ca="1">Y$57*'8.Routing factors'!Y78</f>
        <v>318.30099621533486</v>
      </c>
      <c r="Z64" s="291">
        <f ca="1">Z$57*'8.Routing factors'!Z78</f>
        <v>318.30099621533486</v>
      </c>
      <c r="AA64" s="291">
        <f ca="1">AA$57*'8.Routing factors'!AA78</f>
        <v>628.44428257629545</v>
      </c>
      <c r="AB64" s="291">
        <f ca="1">AB$57*'8.Routing factors'!AB78</f>
        <v>6608.1855381098576</v>
      </c>
      <c r="AC64" s="291">
        <f ca="1">AC$57*'8.Routing factors'!AC78</f>
        <v>318.30099621533481</v>
      </c>
      <c r="AD64" s="291">
        <f ca="1">AD$57*'8.Routing factors'!AD78</f>
        <v>318.30099621533481</v>
      </c>
      <c r="AE64" s="291">
        <f ca="1">AE$57*'8.Routing factors'!AE78</f>
        <v>245.48604788136544</v>
      </c>
      <c r="AF64" s="291">
        <f ca="1">AF$57*'8.Routing factors'!AF78</f>
        <v>129.06612379120816</v>
      </c>
      <c r="AG64" s="291">
        <f ca="1">AG$57*'8.Routing factors'!AG78</f>
        <v>497.34530658646059</v>
      </c>
      <c r="AH64" s="291">
        <f ca="1">AH$57*'8.Routing factors'!AH78</f>
        <v>167.89744055106272</v>
      </c>
      <c r="AI64" s="291">
        <f ca="1">AI$57*'8.Routing factors'!AI78</f>
        <v>1678.9744055106275</v>
      </c>
      <c r="AJ64" s="291">
        <f ca="1">AJ$57*'8.Routing factors'!AJ78</f>
        <v>102778.43070128777</v>
      </c>
      <c r="AK64" s="291">
        <f ca="1">AK$57*'8.Routing factors'!AK78</f>
        <v>0</v>
      </c>
      <c r="AL64" s="291">
        <f ca="1">AL$57*'8.Routing factors'!AL78</f>
        <v>0</v>
      </c>
      <c r="AM64" s="291">
        <f ca="1">AM$57*'8.Routing factors'!AM78</f>
        <v>0</v>
      </c>
      <c r="AN64" s="291">
        <f ca="1">AN$57*'8.Routing factors'!AN78</f>
        <v>2460.567418256112</v>
      </c>
      <c r="AO64" s="291">
        <f ca="1">AO$57*'8.Routing factors'!AO78</f>
        <v>0</v>
      </c>
      <c r="AP64" s="291">
        <f ca="1">AP$57*'8.Routing factors'!AP78</f>
        <v>0</v>
      </c>
      <c r="AR64" s="297">
        <f t="shared" ca="1" si="4"/>
        <v>165266.70015022505</v>
      </c>
      <c r="AS64" s="295">
        <f ca="1">'2.Traffic'!J79</f>
        <v>79590600</v>
      </c>
      <c r="AT64" s="296">
        <f t="shared" ca="1" si="5"/>
        <v>2.0764600361126194E-3</v>
      </c>
    </row>
    <row r="65" spans="1:46" ht="25.5">
      <c r="A65" s="85"/>
      <c r="C65" s="487" t="str">
        <f ca="1">'C. Masterfiles'!C92</f>
        <v>S07</v>
      </c>
      <c r="D65" s="487" t="str">
        <f ca="1">'C. Masterfiles'!D92</f>
        <v>Повиквания към специални номера (Calls to special numbers)</v>
      </c>
      <c r="E65" s="291">
        <f ca="1">E$57*'8.Routing factors'!E79</f>
        <v>2.5107610791662265</v>
      </c>
      <c r="F65" s="291">
        <f ca="1">F$57*'8.Routing factors'!F79</f>
        <v>0.78385142227300386</v>
      </c>
      <c r="G65" s="291">
        <f ca="1">G$57*'8.Routing factors'!G79</f>
        <v>0.11218678789915394</v>
      </c>
      <c r="H65" s="291">
        <f ca="1">H$57*'8.Routing factors'!H79</f>
        <v>0.15677028445460081</v>
      </c>
      <c r="I65" s="291">
        <f ca="1">I$57*'8.Routing factors'!I79</f>
        <v>0.31354056890920162</v>
      </c>
      <c r="J65" s="291">
        <f ca="1">J$57*'8.Routing factors'!J79</f>
        <v>1.6273388064381304</v>
      </c>
      <c r="K65" s="291">
        <f ca="1">K$57*'8.Routing factors'!K79</f>
        <v>0.50366545878054958</v>
      </c>
      <c r="L65" s="291">
        <f ca="1">L$57*'8.Routing factors'!L79</f>
        <v>0.15677028445460078</v>
      </c>
      <c r="M65" s="291">
        <f ca="1">M$57*'8.Routing factors'!M79</f>
        <v>0.31354056890920157</v>
      </c>
      <c r="N65" s="291">
        <f ca="1">N$57*'8.Routing factors'!N79</f>
        <v>1.6273388064381302</v>
      </c>
      <c r="O65" s="291">
        <f ca="1">O$57*'8.Routing factors'!O79</f>
        <v>1.1998458650256707</v>
      </c>
      <c r="P65" s="291">
        <f ca="1">P$57*'8.Routing factors'!P79</f>
        <v>0.15677028445460084</v>
      </c>
      <c r="Q65" s="291">
        <f ca="1">Q$57*'8.Routing factors'!Q79</f>
        <v>0.31354056890920157</v>
      </c>
      <c r="R65" s="291">
        <f ca="1">R$57*'8.Routing factors'!R79</f>
        <v>3.2546776128762613</v>
      </c>
      <c r="S65" s="291">
        <f ca="1">S$57*'8.Routing factors'!S79</f>
        <v>2.4181462209412547E-2</v>
      </c>
      <c r="T65" s="291">
        <f ca="1">T$57*'8.Routing factors'!T79</f>
        <v>12.247678473015691</v>
      </c>
      <c r="U65" s="291">
        <f ca="1">U$57*'8.Routing factors'!U79</f>
        <v>1.2247678473015691</v>
      </c>
      <c r="V65" s="291">
        <f ca="1">V$57*'8.Routing factors'!V79</f>
        <v>3.6743035419047079</v>
      </c>
      <c r="W65" s="291">
        <f ca="1">W$57*'8.Routing factors'!W79</f>
        <v>0.15476135814024025</v>
      </c>
      <c r="X65" s="291">
        <f ca="1">X$57*'8.Routing factors'!X79</f>
        <v>1.6273388064381307</v>
      </c>
      <c r="Y65" s="291">
        <f ca="1">Y$57*'8.Routing factors'!Y79</f>
        <v>0.15677028445460081</v>
      </c>
      <c r="Z65" s="291">
        <f ca="1">Z$57*'8.Routing factors'!Z79</f>
        <v>0.15677028445460081</v>
      </c>
      <c r="AA65" s="291">
        <f ca="1">AA$57*'8.Routing factors'!AA79</f>
        <v>0</v>
      </c>
      <c r="AB65" s="291">
        <f ca="1">AB$57*'8.Routing factors'!AB79</f>
        <v>0</v>
      </c>
      <c r="AC65" s="291">
        <f ca="1">AC$57*'8.Routing factors'!AC79</f>
        <v>0</v>
      </c>
      <c r="AD65" s="291">
        <f ca="1">AD$57*'8.Routing factors'!AD79</f>
        <v>0</v>
      </c>
      <c r="AE65" s="291">
        <f ca="1">AE$57*'8.Routing factors'!AE79</f>
        <v>0.1209073110470627</v>
      </c>
      <c r="AF65" s="291">
        <f ca="1">AF$57*'8.Routing factors'!AF79</f>
        <v>6.3567922126489471E-2</v>
      </c>
      <c r="AG65" s="291">
        <f ca="1">AG$57*'8.Routing factors'!AG79</f>
        <v>0.24495356946031377</v>
      </c>
      <c r="AH65" s="291">
        <f ca="1">AH$57*'8.Routing factors'!AH79</f>
        <v>8.2693204945493815E-2</v>
      </c>
      <c r="AI65" s="291">
        <f ca="1">AI$57*'8.Routing factors'!AI79</f>
        <v>0.82693204945493826</v>
      </c>
      <c r="AJ65" s="291">
        <f ca="1">AJ$57*'8.Routing factors'!AJ79</f>
        <v>50.620651548127647</v>
      </c>
      <c r="AK65" s="291">
        <f ca="1">AK$57*'8.Routing factors'!AK79</f>
        <v>7.0989827292537537</v>
      </c>
      <c r="AL65" s="291">
        <f ca="1">AL$57*'8.Routing factors'!AL79</f>
        <v>3.7063248163983613</v>
      </c>
      <c r="AM65" s="291">
        <f ca="1">AM$57*'8.Routing factors'!AM79</f>
        <v>1.3600319397668459</v>
      </c>
      <c r="AN65" s="291">
        <f ca="1">AN$57*'8.Routing factors'!AN79</f>
        <v>1.2118839044373353</v>
      </c>
      <c r="AO65" s="291">
        <f ca="1">AO$57*'8.Routing factors'!AO79</f>
        <v>0</v>
      </c>
      <c r="AP65" s="291">
        <f ca="1">AP$57*'8.Routing factors'!AP79</f>
        <v>0</v>
      </c>
      <c r="AR65" s="297">
        <f t="shared" ca="1" si="4"/>
        <v>97.634099451925721</v>
      </c>
      <c r="AS65" s="295">
        <f ca="1">'2.Traffic'!J80</f>
        <v>39795.300000000003</v>
      </c>
      <c r="AT65" s="296">
        <f t="shared" ca="1" si="5"/>
        <v>2.4534078007183188E-3</v>
      </c>
    </row>
    <row r="66" spans="1:46">
      <c r="A66" s="85"/>
      <c r="C66" s="487" t="str">
        <f ca="1">'C. Masterfiles'!C93</f>
        <v>S08</v>
      </c>
      <c r="D66" s="114" t="str">
        <f ca="1">'C. Masterfiles'!D93</f>
        <v>Достъп до интернет (Internet access)</v>
      </c>
      <c r="E66" s="291">
        <f ca="1">E$57*'8.Routing factors'!E80</f>
        <v>9982610.348643532</v>
      </c>
      <c r="F66" s="291">
        <f ca="1">F$57*'8.Routing factors'!F80</f>
        <v>3116538.4013280654</v>
      </c>
      <c r="G66" s="291">
        <f ca="1">G$57*'8.Routing factors'!G80</f>
        <v>446046.81789757271</v>
      </c>
      <c r="H66" s="291">
        <f ca="1">H$57*'8.Routing factors'!H80</f>
        <v>623307.68026561313</v>
      </c>
      <c r="I66" s="291">
        <f ca="1">I$57*'8.Routing factors'!I80</f>
        <v>1246615.3605312263</v>
      </c>
      <c r="J66" s="291">
        <f ca="1">J$57*'8.Routing factors'!J80</f>
        <v>6470185.2138368981</v>
      </c>
      <c r="K66" s="291">
        <f ca="1">K$57*'8.Routing factors'!K80</f>
        <v>2002538.6177910124</v>
      </c>
      <c r="L66" s="291">
        <f ca="1">L$57*'8.Routing factors'!L80</f>
        <v>623307.68026561302</v>
      </c>
      <c r="M66" s="291">
        <f ca="1">M$57*'8.Routing factors'!M80</f>
        <v>1246615.360531226</v>
      </c>
      <c r="N66" s="291">
        <f ca="1">N$57*'8.Routing factors'!N80</f>
        <v>6470185.2138368972</v>
      </c>
      <c r="O66" s="291">
        <f ca="1">O$57*'8.Routing factors'!O80</f>
        <v>2385251.5972885657</v>
      </c>
      <c r="P66" s="291">
        <f ca="1">P$57*'8.Routing factors'!P80</f>
        <v>0</v>
      </c>
      <c r="Q66" s="291">
        <f ca="1">Q$57*'8.Routing factors'!Q80</f>
        <v>0</v>
      </c>
      <c r="R66" s="291">
        <f ca="1">R$57*'8.Routing factors'!R80</f>
        <v>6470185.213836899</v>
      </c>
      <c r="S66" s="291">
        <f ca="1">S$57*'8.Routing factors'!S80</f>
        <v>0</v>
      </c>
      <c r="T66" s="291">
        <f ca="1">T$57*'8.Routing factors'!T80</f>
        <v>0</v>
      </c>
      <c r="U66" s="291">
        <f ca="1">U$57*'8.Routing factors'!U80</f>
        <v>0</v>
      </c>
      <c r="V66" s="291">
        <f ca="1">V$57*'8.Routing factors'!V80</f>
        <v>0</v>
      </c>
      <c r="W66" s="291">
        <f ca="1">W$57*'8.Routing factors'!W80</f>
        <v>0</v>
      </c>
      <c r="X66" s="291">
        <f ca="1">X$57*'8.Routing factors'!X80</f>
        <v>0</v>
      </c>
      <c r="Y66" s="291">
        <f ca="1">Y$57*'8.Routing factors'!Y80</f>
        <v>0</v>
      </c>
      <c r="Z66" s="291">
        <f ca="1">Z$57*'8.Routing factors'!Z80</f>
        <v>0</v>
      </c>
      <c r="AA66" s="291">
        <f ca="1">AA$57*'8.Routing factors'!AA80</f>
        <v>0</v>
      </c>
      <c r="AB66" s="291">
        <f ca="1">AB$57*'8.Routing factors'!AB80</f>
        <v>0</v>
      </c>
      <c r="AC66" s="291">
        <f ca="1">AC$57*'8.Routing factors'!AC80</f>
        <v>0</v>
      </c>
      <c r="AD66" s="291">
        <f ca="1">AD$57*'8.Routing factors'!AD80</f>
        <v>0</v>
      </c>
      <c r="AE66" s="291">
        <f ca="1">AE$57*'8.Routing factors'!AE80</f>
        <v>0</v>
      </c>
      <c r="AF66" s="291">
        <f ca="1">AF$57*'8.Routing factors'!AF80</f>
        <v>0</v>
      </c>
      <c r="AG66" s="291">
        <f ca="1">AG$57*'8.Routing factors'!AG80</f>
        <v>0</v>
      </c>
      <c r="AH66" s="291">
        <f ca="1">AH$57*'8.Routing factors'!AH80</f>
        <v>328782.39602372557</v>
      </c>
      <c r="AI66" s="291">
        <f ca="1">AI$57*'8.Routing factors'!AI80</f>
        <v>3287823.9602372567</v>
      </c>
      <c r="AJ66" s="291">
        <f ca="1">AJ$57*'8.Routing factors'!AJ80</f>
        <v>0</v>
      </c>
      <c r="AK66" s="291">
        <f ca="1">AK$57*'8.Routing factors'!AK80</f>
        <v>28225058.547356296</v>
      </c>
      <c r="AL66" s="291">
        <f ca="1">AL$57*'8.Routing factors'!AL80</f>
        <v>14736088.102775266</v>
      </c>
      <c r="AM66" s="291">
        <f ca="1">AM$57*'8.Routing factors'!AM80</f>
        <v>5407391.8179864371</v>
      </c>
      <c r="AN66" s="291">
        <f ca="1">AN$57*'8.Routing factors'!AN80</f>
        <v>4818365.5968604134</v>
      </c>
      <c r="AO66" s="291">
        <f ca="1">AO$57*'8.Routing factors'!AO80</f>
        <v>0</v>
      </c>
      <c r="AP66" s="291">
        <f ca="1">AP$57*'8.Routing factors'!AP80</f>
        <v>0</v>
      </c>
      <c r="AR66" s="297">
        <f t="shared" ca="1" si="4"/>
        <v>97886897.927292511</v>
      </c>
      <c r="AS66" s="295">
        <f ca="1">'2.Traffic'!J81</f>
        <v>3979530</v>
      </c>
      <c r="AT66" s="296">
        <f t="shared" ca="1" si="5"/>
        <v>24.59760271371054</v>
      </c>
    </row>
    <row r="67" spans="1:46" ht="25.5">
      <c r="A67" s="85"/>
      <c r="C67" s="487" t="str">
        <f ca="1">'C. Masterfiles'!C94</f>
        <v>S09</v>
      </c>
      <c r="D67" s="487" t="str">
        <f ca="1">'C. Masterfiles'!D94</f>
        <v>Селищен нает капацитет на дребно (Retail local leased capacity)</v>
      </c>
      <c r="E67" s="291">
        <f ca="1">E$57*'8.Routing factors'!E81</f>
        <v>1123043.6642223976</v>
      </c>
      <c r="F67" s="291">
        <f ca="1">F$57*'8.Routing factors'!F81</f>
        <v>350610.57014940743</v>
      </c>
      <c r="G67" s="291">
        <f ca="1">G$57*'8.Routing factors'!G81</f>
        <v>37635.200260107711</v>
      </c>
      <c r="H67" s="291">
        <f ca="1">H$57*'8.Routing factors'!H81</f>
        <v>52591.585522411122</v>
      </c>
      <c r="I67" s="291">
        <f ca="1">I$57*'8.Routing factors'!I81</f>
        <v>105183.17104482224</v>
      </c>
      <c r="J67" s="291">
        <f ca="1">J$57*'8.Routing factors'!J81</f>
        <v>545921.87741748849</v>
      </c>
      <c r="K67" s="291">
        <f ca="1">K$57*'8.Routing factors'!K81</f>
        <v>0</v>
      </c>
      <c r="L67" s="291">
        <f ca="1">L$57*'8.Routing factors'!L81</f>
        <v>0</v>
      </c>
      <c r="M67" s="291">
        <f ca="1">M$57*'8.Routing factors'!M81</f>
        <v>0</v>
      </c>
      <c r="N67" s="291">
        <f ca="1">N$57*'8.Routing factors'!N81</f>
        <v>0</v>
      </c>
      <c r="O67" s="291">
        <f ca="1">O$57*'8.Routing factors'!O81</f>
        <v>0</v>
      </c>
      <c r="P67" s="291">
        <f ca="1">P$57*'8.Routing factors'!P81</f>
        <v>0</v>
      </c>
      <c r="Q67" s="291">
        <f ca="1">Q$57*'8.Routing factors'!Q81</f>
        <v>0</v>
      </c>
      <c r="R67" s="291">
        <f ca="1">R$57*'8.Routing factors'!R81</f>
        <v>0</v>
      </c>
      <c r="S67" s="291">
        <f ca="1">S$57*'8.Routing factors'!S81</f>
        <v>0</v>
      </c>
      <c r="T67" s="291">
        <f ca="1">T$57*'8.Routing factors'!T81</f>
        <v>0</v>
      </c>
      <c r="U67" s="291">
        <f ca="1">U$57*'8.Routing factors'!U81</f>
        <v>0</v>
      </c>
      <c r="V67" s="291">
        <f ca="1">V$57*'8.Routing factors'!V81</f>
        <v>0</v>
      </c>
      <c r="W67" s="291">
        <f ca="1">W$57*'8.Routing factors'!W81</f>
        <v>0</v>
      </c>
      <c r="X67" s="291">
        <f ca="1">X$57*'8.Routing factors'!X81</f>
        <v>0</v>
      </c>
      <c r="Y67" s="291">
        <f ca="1">Y$57*'8.Routing factors'!Y81</f>
        <v>0</v>
      </c>
      <c r="Z67" s="291">
        <f ca="1">Z$57*'8.Routing factors'!Z81</f>
        <v>0</v>
      </c>
      <c r="AA67" s="291">
        <f ca="1">AA$57*'8.Routing factors'!AA81</f>
        <v>0</v>
      </c>
      <c r="AB67" s="291">
        <f ca="1">AB$57*'8.Routing factors'!AB81</f>
        <v>0</v>
      </c>
      <c r="AC67" s="291">
        <f ca="1">AC$57*'8.Routing factors'!AC81</f>
        <v>0</v>
      </c>
      <c r="AD67" s="291">
        <f ca="1">AD$57*'8.Routing factors'!AD81</f>
        <v>0</v>
      </c>
      <c r="AE67" s="291">
        <f ca="1">AE$57*'8.Routing factors'!AE81</f>
        <v>0</v>
      </c>
      <c r="AF67" s="291">
        <f ca="1">AF$57*'8.Routing factors'!AF81</f>
        <v>0</v>
      </c>
      <c r="AG67" s="291">
        <f ca="1">AG$57*'8.Routing factors'!AG81</f>
        <v>0</v>
      </c>
      <c r="AH67" s="291">
        <f ca="1">AH$57*'8.Routing factors'!AH81</f>
        <v>18494.009776334569</v>
      </c>
      <c r="AI67" s="291">
        <f ca="1">AI$57*'8.Routing factors'!AI81</f>
        <v>184940.09776334572</v>
      </c>
      <c r="AJ67" s="291">
        <f ca="1">AJ$57*'8.Routing factors'!AJ81</f>
        <v>0</v>
      </c>
      <c r="AK67" s="291">
        <f ca="1">AK$57*'8.Routing factors'!AK81</f>
        <v>3175319.086577584</v>
      </c>
      <c r="AL67" s="291">
        <f ca="1">AL$57*'8.Routing factors'!AL81</f>
        <v>1243357.4336716635</v>
      </c>
      <c r="AM67" s="291">
        <f ca="1">AM$57*'8.Routing factors'!AM81</f>
        <v>0</v>
      </c>
      <c r="AN67" s="291">
        <f ca="1">AN$57*'8.Routing factors'!AN81</f>
        <v>0</v>
      </c>
      <c r="AO67" s="291">
        <f ca="1">AO$57*'8.Routing factors'!AO81</f>
        <v>0</v>
      </c>
      <c r="AP67" s="291">
        <f ca="1">AP$57*'8.Routing factors'!AP81</f>
        <v>0</v>
      </c>
      <c r="AR67" s="297">
        <f t="shared" ca="1" si="4"/>
        <v>6837096.6964055626</v>
      </c>
      <c r="AS67" s="295">
        <f ca="1">'2.Traffic'!J82</f>
        <v>795906</v>
      </c>
      <c r="AT67" s="296">
        <f t="shared" ca="1" si="5"/>
        <v>8.5903318939743674</v>
      </c>
    </row>
    <row r="68" spans="1:46" ht="25.5">
      <c r="A68" s="85"/>
      <c r="C68" s="487" t="str">
        <f ca="1">'C. Masterfiles'!C95</f>
        <v>S10</v>
      </c>
      <c r="D68" s="487" t="str">
        <f ca="1">'C. Masterfiles'!D95</f>
        <v>Национален нает капацитет на дребно (Retail long distance leased capacity)</v>
      </c>
      <c r="E68" s="291">
        <f ca="1">E$57*'8.Routing factors'!E82</f>
        <v>561521.8321111988</v>
      </c>
      <c r="F68" s="291">
        <f ca="1">F$57*'8.Routing factors'!F82</f>
        <v>175305.28507470372</v>
      </c>
      <c r="G68" s="291">
        <f ca="1">G$57*'8.Routing factors'!G82</f>
        <v>25090.133506738475</v>
      </c>
      <c r="H68" s="291">
        <f ca="1">H$57*'8.Routing factors'!H82</f>
        <v>35061.05701494075</v>
      </c>
      <c r="I68" s="291">
        <f ca="1">I$57*'8.Routing factors'!I82</f>
        <v>70122.114029881501</v>
      </c>
      <c r="J68" s="291">
        <f ca="1">J$57*'8.Routing factors'!J82</f>
        <v>363947.91827832564</v>
      </c>
      <c r="K68" s="291">
        <f ca="1">K$57*'8.Routing factors'!K82</f>
        <v>112642.79725074448</v>
      </c>
      <c r="L68" s="291">
        <f ca="1">L$57*'8.Routing factors'!L82</f>
        <v>35061.057014940743</v>
      </c>
      <c r="M68" s="291">
        <f ca="1">M$57*'8.Routing factors'!M82</f>
        <v>70122.114029881486</v>
      </c>
      <c r="N68" s="291">
        <f ca="1">N$57*'8.Routing factors'!N82</f>
        <v>363947.91827832558</v>
      </c>
      <c r="O68" s="291">
        <f ca="1">O$57*'8.Routing factors'!O82</f>
        <v>100627.80176061139</v>
      </c>
      <c r="P68" s="291">
        <f ca="1">P$57*'8.Routing factors'!P82</f>
        <v>26295.792761205565</v>
      </c>
      <c r="Q68" s="291">
        <f ca="1">Q$57*'8.Routing factors'!Q82</f>
        <v>52591.585522411115</v>
      </c>
      <c r="R68" s="291">
        <f ca="1">R$57*'8.Routing factors'!R82</f>
        <v>272960.93870874424</v>
      </c>
      <c r="S68" s="291">
        <f ca="1">S$57*'8.Routing factors'!S82</f>
        <v>0</v>
      </c>
      <c r="T68" s="291">
        <f ca="1">T$57*'8.Routing factors'!T82</f>
        <v>0</v>
      </c>
      <c r="U68" s="291">
        <f ca="1">U$57*'8.Routing factors'!U82</f>
        <v>0</v>
      </c>
      <c r="V68" s="291">
        <f ca="1">V$57*'8.Routing factors'!V82</f>
        <v>0</v>
      </c>
      <c r="W68" s="291">
        <f ca="1">W$57*'8.Routing factors'!W82</f>
        <v>0</v>
      </c>
      <c r="X68" s="291">
        <f ca="1">X$57*'8.Routing factors'!X82</f>
        <v>0</v>
      </c>
      <c r="Y68" s="291">
        <f ca="1">Y$57*'8.Routing factors'!Y82</f>
        <v>0</v>
      </c>
      <c r="Z68" s="291">
        <f ca="1">Z$57*'8.Routing factors'!Z82</f>
        <v>0</v>
      </c>
      <c r="AA68" s="291">
        <f ca="1">AA$57*'8.Routing factors'!AA82</f>
        <v>0</v>
      </c>
      <c r="AB68" s="291">
        <f ca="1">AB$57*'8.Routing factors'!AB82</f>
        <v>0</v>
      </c>
      <c r="AC68" s="291">
        <f ca="1">AC$57*'8.Routing factors'!AC82</f>
        <v>0</v>
      </c>
      <c r="AD68" s="291">
        <f ca="1">AD$57*'8.Routing factors'!AD82</f>
        <v>0</v>
      </c>
      <c r="AE68" s="291">
        <f ca="1">AE$57*'8.Routing factors'!AE82</f>
        <v>0</v>
      </c>
      <c r="AF68" s="291">
        <f ca="1">AF$57*'8.Routing factors'!AF82</f>
        <v>0</v>
      </c>
      <c r="AG68" s="291">
        <f ca="1">AG$57*'8.Routing factors'!AG82</f>
        <v>0</v>
      </c>
      <c r="AH68" s="291">
        <f ca="1">AH$57*'8.Routing factors'!AH82</f>
        <v>9247.0048881672847</v>
      </c>
      <c r="AI68" s="291">
        <f ca="1">AI$57*'8.Routing factors'!AI82</f>
        <v>92470.048881672861</v>
      </c>
      <c r="AJ68" s="291">
        <f ca="1">AJ$57*'8.Routing factors'!AJ82</f>
        <v>0</v>
      </c>
      <c r="AK68" s="291">
        <f ca="1">AK$57*'8.Routing factors'!AK82</f>
        <v>1587659.543288792</v>
      </c>
      <c r="AL68" s="291">
        <f ca="1">AL$57*'8.Routing factors'!AL82</f>
        <v>828904.95578110905</v>
      </c>
      <c r="AM68" s="291">
        <f ca="1">AM$57*'8.Routing factors'!AM82</f>
        <v>304165.78976173722</v>
      </c>
      <c r="AN68" s="291">
        <f ca="1">AN$57*'8.Routing factors'!AN82</f>
        <v>203274.79861754875</v>
      </c>
      <c r="AO68" s="291">
        <f ca="1">AO$57*'8.Routing factors'!AO82</f>
        <v>0</v>
      </c>
      <c r="AP68" s="291">
        <f ca="1">AP$57*'8.Routing factors'!AP82</f>
        <v>0</v>
      </c>
      <c r="AR68" s="297">
        <f t="shared" ca="1" si="4"/>
        <v>5291020.4865616802</v>
      </c>
      <c r="AS68" s="295">
        <f ca="1">'2.Traffic'!J83</f>
        <v>397953</v>
      </c>
      <c r="AT68" s="296">
        <f t="shared" ca="1" si="5"/>
        <v>13.295591405421444</v>
      </c>
    </row>
    <row r="69" spans="1:46" ht="38.25">
      <c r="A69" s="85"/>
      <c r="C69" s="487" t="str">
        <f ca="1">'C. Masterfiles'!C96</f>
        <v>S11</v>
      </c>
      <c r="D69" s="487" t="str">
        <f ca="1">'C. Masterfiles'!D96</f>
        <v>Международен нает капацитет на дребно (Retail International leased capacity)</v>
      </c>
      <c r="E69" s="291">
        <f ca="1">E$57*'8.Routing factors'!E83</f>
        <v>112304.36642223976</v>
      </c>
      <c r="F69" s="291">
        <f ca="1">F$57*'8.Routing factors'!F83</f>
        <v>35061.057014940743</v>
      </c>
      <c r="G69" s="291">
        <f ca="1">G$57*'8.Routing factors'!G83</f>
        <v>5018.0267013476951</v>
      </c>
      <c r="H69" s="291">
        <f ca="1">H$57*'8.Routing factors'!H83</f>
        <v>7012.2114029881495</v>
      </c>
      <c r="I69" s="291">
        <f ca="1">I$57*'8.Routing factors'!I83</f>
        <v>14024.422805976299</v>
      </c>
      <c r="J69" s="291">
        <f ca="1">J$57*'8.Routing factors'!J83</f>
        <v>72789.583655665134</v>
      </c>
      <c r="K69" s="291">
        <f ca="1">K$57*'8.Routing factors'!K83</f>
        <v>22528.559450148896</v>
      </c>
      <c r="L69" s="291">
        <f ca="1">L$57*'8.Routing factors'!L83</f>
        <v>7012.2114029881477</v>
      </c>
      <c r="M69" s="291">
        <f ca="1">M$57*'8.Routing factors'!M83</f>
        <v>14024.422805976295</v>
      </c>
      <c r="N69" s="291">
        <f ca="1">N$57*'8.Routing factors'!N83</f>
        <v>72789.583655665119</v>
      </c>
      <c r="O69" s="291">
        <f ca="1">O$57*'8.Routing factors'!O83</f>
        <v>26834.080469496374</v>
      </c>
      <c r="P69" s="291">
        <f ca="1">P$57*'8.Routing factors'!P83</f>
        <v>7012.2114029881504</v>
      </c>
      <c r="Q69" s="291">
        <f ca="1">Q$57*'8.Routing factors'!Q83</f>
        <v>14024.422805976299</v>
      </c>
      <c r="R69" s="291">
        <f ca="1">R$57*'8.Routing factors'!R83</f>
        <v>72789.583655665134</v>
      </c>
      <c r="S69" s="291">
        <f ca="1">S$57*'8.Routing factors'!S83</f>
        <v>0</v>
      </c>
      <c r="T69" s="291">
        <f ca="1">T$57*'8.Routing factors'!T83</f>
        <v>0</v>
      </c>
      <c r="U69" s="291">
        <f ca="1">U$57*'8.Routing factors'!U83</f>
        <v>0</v>
      </c>
      <c r="V69" s="291">
        <f ca="1">V$57*'8.Routing factors'!V83</f>
        <v>0</v>
      </c>
      <c r="W69" s="291">
        <f ca="1">W$57*'8.Routing factors'!W83</f>
        <v>0</v>
      </c>
      <c r="X69" s="291">
        <f ca="1">X$57*'8.Routing factors'!X83</f>
        <v>0</v>
      </c>
      <c r="Y69" s="291">
        <f ca="1">Y$57*'8.Routing factors'!Y83</f>
        <v>0</v>
      </c>
      <c r="Z69" s="291">
        <f ca="1">Z$57*'8.Routing factors'!Z83</f>
        <v>0</v>
      </c>
      <c r="AA69" s="291">
        <f ca="1">AA$57*'8.Routing factors'!AA83</f>
        <v>0</v>
      </c>
      <c r="AB69" s="291">
        <f ca="1">AB$57*'8.Routing factors'!AB83</f>
        <v>0</v>
      </c>
      <c r="AC69" s="291">
        <f ca="1">AC$57*'8.Routing factors'!AC83</f>
        <v>0</v>
      </c>
      <c r="AD69" s="291">
        <f ca="1">AD$57*'8.Routing factors'!AD83</f>
        <v>0</v>
      </c>
      <c r="AE69" s="291">
        <f ca="1">AE$57*'8.Routing factors'!AE83</f>
        <v>0</v>
      </c>
      <c r="AF69" s="291">
        <f ca="1">AF$57*'8.Routing factors'!AF83</f>
        <v>0</v>
      </c>
      <c r="AG69" s="291">
        <f ca="1">AG$57*'8.Routing factors'!AG83</f>
        <v>0</v>
      </c>
      <c r="AH69" s="291">
        <f ca="1">AH$57*'8.Routing factors'!AH83</f>
        <v>3698.8019552669139</v>
      </c>
      <c r="AI69" s="291">
        <f ca="1">AI$57*'8.Routing factors'!AI83</f>
        <v>36988.019552669146</v>
      </c>
      <c r="AJ69" s="291">
        <f ca="1">AJ$57*'8.Routing factors'!AJ83</f>
        <v>0</v>
      </c>
      <c r="AK69" s="291">
        <f ca="1">AK$57*'8.Routing factors'!AK83</f>
        <v>317531.90865775844</v>
      </c>
      <c r="AL69" s="291">
        <f ca="1">AL$57*'8.Routing factors'!AL83</f>
        <v>165780.99115622177</v>
      </c>
      <c r="AM69" s="291">
        <f ca="1">AM$57*'8.Routing factors'!AM83</f>
        <v>60833.157952347436</v>
      </c>
      <c r="AN69" s="291">
        <f ca="1">AN$57*'8.Routing factors'!AN83</f>
        <v>54206.612964679662</v>
      </c>
      <c r="AO69" s="291">
        <f ca="1">AO$57*'8.Routing factors'!AO83</f>
        <v>0</v>
      </c>
      <c r="AP69" s="291">
        <f ca="1">AP$57*'8.Routing factors'!AP83</f>
        <v>0</v>
      </c>
      <c r="AR69" s="297">
        <f t="shared" ca="1" si="4"/>
        <v>1122264.2358910057</v>
      </c>
      <c r="AS69" s="295">
        <f ca="1">'2.Traffic'!J84</f>
        <v>159181.20000000001</v>
      </c>
      <c r="AT69" s="296">
        <f t="shared" ca="1" si="5"/>
        <v>7.0502310316231167</v>
      </c>
    </row>
    <row r="70" spans="1:46">
      <c r="A70" s="85"/>
      <c r="C70" s="487" t="str">
        <f ca="1">'C. Masterfiles'!C97</f>
        <v>S12</v>
      </c>
      <c r="D70" s="114" t="str">
        <f ca="1">'C. Masterfiles'!D97</f>
        <v>IPTV</v>
      </c>
      <c r="E70" s="291">
        <f ca="1">E$57*'8.Routing factors'!E84</f>
        <v>26620.294263049422</v>
      </c>
      <c r="F70" s="291">
        <f ca="1">F$57*'8.Routing factors'!F84</f>
        <v>8310.7690702081745</v>
      </c>
      <c r="G70" s="291">
        <f ca="1">G$57*'8.Routing factors'!G84</f>
        <v>1189.4581810601944</v>
      </c>
      <c r="H70" s="291">
        <f ca="1">H$57*'8.Routing factors'!H84</f>
        <v>1662.1538140416355</v>
      </c>
      <c r="I70" s="291">
        <f ca="1">I$57*'8.Routing factors'!I84</f>
        <v>3324.3076280832711</v>
      </c>
      <c r="J70" s="291">
        <f ca="1">J$57*'8.Routing factors'!J84</f>
        <v>17253.8272368984</v>
      </c>
      <c r="K70" s="291">
        <f ca="1">K$57*'8.Routing factors'!K84</f>
        <v>5340.1029807760333</v>
      </c>
      <c r="L70" s="291">
        <f ca="1">L$57*'8.Routing factors'!L84</f>
        <v>1662.1538140416349</v>
      </c>
      <c r="M70" s="291">
        <f ca="1">M$57*'8.Routing factors'!M84</f>
        <v>3324.3076280832697</v>
      </c>
      <c r="N70" s="291">
        <f ca="1">N$57*'8.Routing factors'!N84</f>
        <v>17253.827236898396</v>
      </c>
      <c r="O70" s="291">
        <f ca="1">O$57*'8.Routing factors'!O84</f>
        <v>6360.6709261028427</v>
      </c>
      <c r="P70" s="291">
        <f ca="1">P$57*'8.Routing factors'!P84</f>
        <v>1662.1538140416358</v>
      </c>
      <c r="Q70" s="291">
        <f ca="1">Q$57*'8.Routing factors'!Q84</f>
        <v>3324.3076280832706</v>
      </c>
      <c r="R70" s="291">
        <f ca="1">R$57*'8.Routing factors'!R84</f>
        <v>17253.8272368984</v>
      </c>
      <c r="S70" s="291">
        <f ca="1">S$57*'8.Routing factors'!S84</f>
        <v>0</v>
      </c>
      <c r="T70" s="291">
        <f ca="1">T$57*'8.Routing factors'!T84</f>
        <v>0</v>
      </c>
      <c r="U70" s="291">
        <f ca="1">U$57*'8.Routing factors'!U84</f>
        <v>0</v>
      </c>
      <c r="V70" s="291">
        <f ca="1">V$57*'8.Routing factors'!V84</f>
        <v>0</v>
      </c>
      <c r="W70" s="291">
        <f ca="1">W$57*'8.Routing factors'!W84</f>
        <v>0</v>
      </c>
      <c r="X70" s="291">
        <f ca="1">X$57*'8.Routing factors'!X84</f>
        <v>0</v>
      </c>
      <c r="Y70" s="291">
        <f ca="1">Y$57*'8.Routing factors'!Y84</f>
        <v>0</v>
      </c>
      <c r="Z70" s="291">
        <f ca="1">Z$57*'8.Routing factors'!Z84</f>
        <v>0</v>
      </c>
      <c r="AA70" s="291">
        <f ca="1">AA$57*'8.Routing factors'!AA84</f>
        <v>0</v>
      </c>
      <c r="AB70" s="291">
        <f ca="1">AB$57*'8.Routing factors'!AB84</f>
        <v>0</v>
      </c>
      <c r="AC70" s="291">
        <f ca="1">AC$57*'8.Routing factors'!AC84</f>
        <v>0</v>
      </c>
      <c r="AD70" s="291">
        <f ca="1">AD$57*'8.Routing factors'!AD84</f>
        <v>0</v>
      </c>
      <c r="AE70" s="291">
        <f ca="1">AE$57*'8.Routing factors'!AE84</f>
        <v>0</v>
      </c>
      <c r="AF70" s="291">
        <f ca="1">AF$57*'8.Routing factors'!AF84</f>
        <v>0</v>
      </c>
      <c r="AG70" s="291">
        <f ca="1">AG$57*'8.Routing factors'!AG84</f>
        <v>0</v>
      </c>
      <c r="AH70" s="291">
        <f ca="1">AH$57*'8.Routing factors'!AH84</f>
        <v>876.75305606326833</v>
      </c>
      <c r="AI70" s="291">
        <f ca="1">AI$57*'8.Routing factors'!AI84</f>
        <v>8767.5305606326856</v>
      </c>
      <c r="AJ70" s="291">
        <f ca="1">AJ$57*'8.Routing factors'!AJ84</f>
        <v>0</v>
      </c>
      <c r="AK70" s="291">
        <f ca="1">AK$57*'8.Routing factors'!AK84</f>
        <v>75266.82279295013</v>
      </c>
      <c r="AL70" s="291">
        <f ca="1">AL$57*'8.Routing factors'!AL84</f>
        <v>39296.234940734052</v>
      </c>
      <c r="AM70" s="291">
        <f ca="1">AM$57*'8.Routing factors'!AM84</f>
        <v>14419.711514630502</v>
      </c>
      <c r="AN70" s="291">
        <f ca="1">AN$57*'8.Routing factors'!AN84</f>
        <v>12848.974924961105</v>
      </c>
      <c r="AO70" s="291">
        <f ca="1">AO$57*'8.Routing factors'!AO84</f>
        <v>0</v>
      </c>
      <c r="AP70" s="291">
        <f ca="1">AP$57*'8.Routing factors'!AP84</f>
        <v>0</v>
      </c>
      <c r="AR70" s="297">
        <f t="shared" ca="1" si="4"/>
        <v>266018.18924823834</v>
      </c>
      <c r="AS70" s="295">
        <f ca="1">'2.Traffic'!J85</f>
        <v>7959.0599999999995</v>
      </c>
      <c r="AT70" s="296">
        <f t="shared" ca="1" si="5"/>
        <v>33.423317483250329</v>
      </c>
    </row>
    <row r="71" spans="1:46" ht="25.5">
      <c r="A71" s="85"/>
      <c r="C71" s="487" t="str">
        <f ca="1">'C. Masterfiles'!C98</f>
        <v>S13</v>
      </c>
      <c r="D71" s="487" t="str">
        <f ca="1">'C. Masterfiles'!D98</f>
        <v>Селищен нает капацитет на едро (Wholesale local leased capacity)</v>
      </c>
      <c r="E71" s="291">
        <f ca="1">E$57*'8.Routing factors'!E85</f>
        <v>18717.394403706625</v>
      </c>
      <c r="F71" s="291">
        <f ca="1">F$57*'8.Routing factors'!F85</f>
        <v>5843.5095024901239</v>
      </c>
      <c r="G71" s="291">
        <f ca="1">G$57*'8.Routing factors'!G85</f>
        <v>836.33778355794914</v>
      </c>
      <c r="H71" s="291">
        <f ca="1">H$57*'8.Routing factors'!H85</f>
        <v>1168.701900498025</v>
      </c>
      <c r="I71" s="291">
        <f ca="1">I$57*'8.Routing factors'!I85</f>
        <v>2337.40380099605</v>
      </c>
      <c r="J71" s="291">
        <f ca="1">J$57*'8.Routing factors'!J85</f>
        <v>12131.597275944188</v>
      </c>
      <c r="K71" s="291">
        <f ca="1">K$57*'8.Routing factors'!K85</f>
        <v>3754.7599083581495</v>
      </c>
      <c r="L71" s="291">
        <f ca="1">L$57*'8.Routing factors'!L85</f>
        <v>1168.7019004980248</v>
      </c>
      <c r="M71" s="291">
        <f ca="1">M$57*'8.Routing factors'!M85</f>
        <v>2337.4038009960495</v>
      </c>
      <c r="N71" s="291">
        <f ca="1">N$57*'8.Routing factors'!N85</f>
        <v>12131.597275944187</v>
      </c>
      <c r="O71" s="291">
        <f ca="1">O$57*'8.Routing factors'!O85</f>
        <v>6708.5201173740934</v>
      </c>
      <c r="P71" s="291">
        <f ca="1">P$57*'8.Routing factors'!P85</f>
        <v>2337.4038009960504</v>
      </c>
      <c r="Q71" s="291">
        <f ca="1">Q$57*'8.Routing factors'!Q85</f>
        <v>2337.40380099605</v>
      </c>
      <c r="R71" s="291">
        <f ca="1">R$57*'8.Routing factors'!R85</f>
        <v>18197.395913916283</v>
      </c>
      <c r="S71" s="291">
        <f ca="1">S$57*'8.Routing factors'!S85</f>
        <v>0</v>
      </c>
      <c r="T71" s="291">
        <f ca="1">T$57*'8.Routing factors'!T85</f>
        <v>0</v>
      </c>
      <c r="U71" s="291">
        <f ca="1">U$57*'8.Routing factors'!U85</f>
        <v>0</v>
      </c>
      <c r="V71" s="291">
        <f ca="1">V$57*'8.Routing factors'!V85</f>
        <v>0</v>
      </c>
      <c r="W71" s="291">
        <f ca="1">W$57*'8.Routing factors'!W85</f>
        <v>1153.7256184193027</v>
      </c>
      <c r="X71" s="291">
        <f ca="1">X$57*'8.Routing factors'!X85</f>
        <v>12131.59727594419</v>
      </c>
      <c r="Y71" s="291">
        <f ca="1">Y$57*'8.Routing factors'!Y85</f>
        <v>1168.7019004980252</v>
      </c>
      <c r="Z71" s="291">
        <f ca="1">Z$57*'8.Routing factors'!Z85</f>
        <v>1168.7019004980252</v>
      </c>
      <c r="AA71" s="291">
        <f ca="1">AA$57*'8.Routing factors'!AA85</f>
        <v>0</v>
      </c>
      <c r="AB71" s="291">
        <f ca="1">AB$57*'8.Routing factors'!AB85</f>
        <v>0</v>
      </c>
      <c r="AC71" s="291">
        <f ca="1">AC$57*'8.Routing factors'!AC85</f>
        <v>0</v>
      </c>
      <c r="AD71" s="291">
        <f ca="1">AD$57*'8.Routing factors'!AD85</f>
        <v>0</v>
      </c>
      <c r="AE71" s="291">
        <f ca="1">AE$57*'8.Routing factors'!AE85</f>
        <v>0</v>
      </c>
      <c r="AF71" s="291">
        <f ca="1">AF$57*'8.Routing factors'!AF85</f>
        <v>0</v>
      </c>
      <c r="AG71" s="291">
        <f ca="1">AG$57*'8.Routing factors'!AG85</f>
        <v>0</v>
      </c>
      <c r="AH71" s="291">
        <f ca="1">AH$57*'8.Routing factors'!AH85</f>
        <v>616.46699254448561</v>
      </c>
      <c r="AI71" s="291">
        <f ca="1">AI$57*'8.Routing factors'!AI85</f>
        <v>6164.6699254448577</v>
      </c>
      <c r="AJ71" s="291">
        <f ca="1">AJ$57*'8.Routing factors'!AJ85</f>
        <v>0</v>
      </c>
      <c r="AK71" s="291">
        <f ca="1">AK$57*'8.Routing factors'!AK85</f>
        <v>52921.984776293066</v>
      </c>
      <c r="AL71" s="291">
        <f ca="1">AL$57*'8.Routing factors'!AL85</f>
        <v>27630.165192703633</v>
      </c>
      <c r="AM71" s="291">
        <f ca="1">AM$57*'8.Routing factors'!AM85</f>
        <v>10138.859658724574</v>
      </c>
      <c r="AN71" s="291">
        <f ca="1">AN$57*'8.Routing factors'!AN85</f>
        <v>4517.2177470566385</v>
      </c>
      <c r="AO71" s="291">
        <f ca="1">AO$57*'8.Routing factors'!AO85</f>
        <v>0</v>
      </c>
      <c r="AP71" s="291">
        <f ca="1">AP$57*'8.Routing factors'!AP85</f>
        <v>0</v>
      </c>
      <c r="AR71" s="297">
        <f t="shared" ca="1" si="4"/>
        <v>207620.22217439866</v>
      </c>
      <c r="AS71" s="295">
        <f ca="1">'2.Traffic'!J86</f>
        <v>26530.2</v>
      </c>
      <c r="AT71" s="296">
        <f t="shared" ca="1" si="5"/>
        <v>7.8258068983422158</v>
      </c>
    </row>
    <row r="72" spans="1:46" ht="38.25">
      <c r="A72" s="85"/>
      <c r="C72" s="487" t="str">
        <f ca="1">'C. Masterfiles'!C99</f>
        <v>S14</v>
      </c>
      <c r="D72" s="487" t="str">
        <f ca="1">'C. Masterfiles'!D99</f>
        <v>Национален нает капацитет на  едро (Wholesale long distance leased capacity)</v>
      </c>
      <c r="E72" s="291">
        <f ca="1">E$57*'8.Routing factors'!E86</f>
        <v>9358.6972018533124</v>
      </c>
      <c r="F72" s="291">
        <f ca="1">F$57*'8.Routing factors'!F86</f>
        <v>2921.7547512450619</v>
      </c>
      <c r="G72" s="291">
        <f ca="1">G$57*'8.Routing factors'!G86</f>
        <v>418.16889177897457</v>
      </c>
      <c r="H72" s="291">
        <f ca="1">H$57*'8.Routing factors'!H86</f>
        <v>584.3509502490125</v>
      </c>
      <c r="I72" s="291">
        <f ca="1">I$57*'8.Routing factors'!I86</f>
        <v>1168.701900498025</v>
      </c>
      <c r="J72" s="291">
        <f ca="1">J$57*'8.Routing factors'!J86</f>
        <v>6065.7986379720942</v>
      </c>
      <c r="K72" s="291">
        <f ca="1">K$57*'8.Routing factors'!K86</f>
        <v>1877.3799541790747</v>
      </c>
      <c r="L72" s="291">
        <f ca="1">L$57*'8.Routing factors'!L86</f>
        <v>584.35095024901239</v>
      </c>
      <c r="M72" s="291">
        <f ca="1">M$57*'8.Routing factors'!M86</f>
        <v>1168.7019004980248</v>
      </c>
      <c r="N72" s="291">
        <f ca="1">N$57*'8.Routing factors'!N86</f>
        <v>6065.7986379720933</v>
      </c>
      <c r="O72" s="291">
        <f ca="1">O$57*'8.Routing factors'!O86</f>
        <v>3354.2600586870467</v>
      </c>
      <c r="P72" s="291">
        <f ca="1">P$57*'8.Routing factors'!P86</f>
        <v>1168.7019004980252</v>
      </c>
      <c r="Q72" s="291">
        <f ca="1">Q$57*'8.Routing factors'!Q86</f>
        <v>1168.701900498025</v>
      </c>
      <c r="R72" s="291">
        <f ca="1">R$57*'8.Routing factors'!R86</f>
        <v>9098.6979569581417</v>
      </c>
      <c r="S72" s="291">
        <f ca="1">S$57*'8.Routing factors'!S86</f>
        <v>0</v>
      </c>
      <c r="T72" s="291">
        <f ca="1">T$57*'8.Routing factors'!T86</f>
        <v>0</v>
      </c>
      <c r="U72" s="291">
        <f ca="1">U$57*'8.Routing factors'!U86</f>
        <v>0</v>
      </c>
      <c r="V72" s="291">
        <f ca="1">V$57*'8.Routing factors'!V86</f>
        <v>0</v>
      </c>
      <c r="W72" s="291">
        <f ca="1">W$57*'8.Routing factors'!W86</f>
        <v>576.86280920965135</v>
      </c>
      <c r="X72" s="291">
        <f ca="1">X$57*'8.Routing factors'!X86</f>
        <v>6065.7986379720951</v>
      </c>
      <c r="Y72" s="291">
        <f ca="1">Y$57*'8.Routing factors'!Y86</f>
        <v>584.35095024901261</v>
      </c>
      <c r="Z72" s="291">
        <f ca="1">Z$57*'8.Routing factors'!Z86</f>
        <v>584.35095024901261</v>
      </c>
      <c r="AA72" s="291">
        <f ca="1">AA$57*'8.Routing factors'!AA86</f>
        <v>0</v>
      </c>
      <c r="AB72" s="291">
        <f ca="1">AB$57*'8.Routing factors'!AB86</f>
        <v>0</v>
      </c>
      <c r="AC72" s="291">
        <f ca="1">AC$57*'8.Routing factors'!AC86</f>
        <v>0</v>
      </c>
      <c r="AD72" s="291">
        <f ca="1">AD$57*'8.Routing factors'!AD86</f>
        <v>0</v>
      </c>
      <c r="AE72" s="291">
        <f ca="1">AE$57*'8.Routing factors'!AE86</f>
        <v>0</v>
      </c>
      <c r="AF72" s="291">
        <f ca="1">AF$57*'8.Routing factors'!AF86</f>
        <v>0</v>
      </c>
      <c r="AG72" s="291">
        <f ca="1">AG$57*'8.Routing factors'!AG86</f>
        <v>0</v>
      </c>
      <c r="AH72" s="291">
        <f ca="1">AH$57*'8.Routing factors'!AH86</f>
        <v>308.2334962722428</v>
      </c>
      <c r="AI72" s="291">
        <f ca="1">AI$57*'8.Routing factors'!AI86</f>
        <v>3082.3349627224288</v>
      </c>
      <c r="AJ72" s="291">
        <f ca="1">AJ$57*'8.Routing factors'!AJ86</f>
        <v>0</v>
      </c>
      <c r="AK72" s="291">
        <f ca="1">AK$57*'8.Routing factors'!AK86</f>
        <v>26460.992388146533</v>
      </c>
      <c r="AL72" s="291">
        <f ca="1">AL$57*'8.Routing factors'!AL86</f>
        <v>13815.082596351816</v>
      </c>
      <c r="AM72" s="291">
        <f ca="1">AM$57*'8.Routing factors'!AM86</f>
        <v>5069.4298293622869</v>
      </c>
      <c r="AN72" s="291">
        <f ca="1">AN$57*'8.Routing factors'!AN86</f>
        <v>2258.6088735283192</v>
      </c>
      <c r="AO72" s="291">
        <f ca="1">AO$57*'8.Routing factors'!AO86</f>
        <v>0</v>
      </c>
      <c r="AP72" s="291">
        <f ca="1">AP$57*'8.Routing factors'!AP86</f>
        <v>0</v>
      </c>
      <c r="AR72" s="297">
        <f t="shared" ca="1" si="4"/>
        <v>103810.11108719933</v>
      </c>
      <c r="AS72" s="295">
        <f ca="1">'2.Traffic'!J87</f>
        <v>13265.1</v>
      </c>
      <c r="AT72" s="296">
        <f t="shared" ca="1" si="5"/>
        <v>7.8258068983422158</v>
      </c>
    </row>
    <row r="73" spans="1:46" ht="38.25">
      <c r="A73" s="85"/>
      <c r="C73" s="487" t="str">
        <f ca="1">'C. Masterfiles'!C100</f>
        <v>S15</v>
      </c>
      <c r="D73" s="487" t="str">
        <f ca="1">'C. Masterfiles'!D100</f>
        <v>Международен нает капацитет на  едро (Wholesale International leased capacity)</v>
      </c>
      <c r="E73" s="291">
        <f ca="1">E$57*'8.Routing factors'!E87</f>
        <v>3743.4788807413247</v>
      </c>
      <c r="F73" s="291">
        <f ca="1">F$57*'8.Routing factors'!F87</f>
        <v>1168.7019004980245</v>
      </c>
      <c r="G73" s="291">
        <f ca="1">G$57*'8.Routing factors'!G87</f>
        <v>167.2675567115898</v>
      </c>
      <c r="H73" s="291">
        <f ca="1">H$57*'8.Routing factors'!H87</f>
        <v>233.74038009960498</v>
      </c>
      <c r="I73" s="291">
        <f ca="1">I$57*'8.Routing factors'!I87</f>
        <v>467.48076019920995</v>
      </c>
      <c r="J73" s="291">
        <f ca="1">J$57*'8.Routing factors'!J87</f>
        <v>2426.3194551888378</v>
      </c>
      <c r="K73" s="291">
        <f ca="1">K$57*'8.Routing factors'!K87</f>
        <v>750.95198167162982</v>
      </c>
      <c r="L73" s="291">
        <f ca="1">L$57*'8.Routing factors'!L87</f>
        <v>233.74038009960492</v>
      </c>
      <c r="M73" s="291">
        <f ca="1">M$57*'8.Routing factors'!M87</f>
        <v>467.48076019920984</v>
      </c>
      <c r="N73" s="291">
        <f ca="1">N$57*'8.Routing factors'!N87</f>
        <v>2426.3194551888369</v>
      </c>
      <c r="O73" s="291">
        <f ca="1">O$57*'8.Routing factors'!O87</f>
        <v>894.4693489832124</v>
      </c>
      <c r="P73" s="291">
        <f ca="1">P$57*'8.Routing factors'!P87</f>
        <v>233.74038009960501</v>
      </c>
      <c r="Q73" s="291">
        <f ca="1">Q$57*'8.Routing factors'!Q87</f>
        <v>467.4807601992099</v>
      </c>
      <c r="R73" s="291">
        <f ca="1">R$57*'8.Routing factors'!R87</f>
        <v>2426.3194551888378</v>
      </c>
      <c r="S73" s="291">
        <f ca="1">S$57*'8.Routing factors'!S87</f>
        <v>0</v>
      </c>
      <c r="T73" s="291">
        <f ca="1">T$57*'8.Routing factors'!T87</f>
        <v>0</v>
      </c>
      <c r="U73" s="291">
        <f ca="1">U$57*'8.Routing factors'!U87</f>
        <v>0</v>
      </c>
      <c r="V73" s="291">
        <f ca="1">V$57*'8.Routing factors'!V87</f>
        <v>0</v>
      </c>
      <c r="W73" s="291">
        <f ca="1">W$57*'8.Routing factors'!W87</f>
        <v>0</v>
      </c>
      <c r="X73" s="291">
        <f ca="1">X$57*'8.Routing factors'!X87</f>
        <v>0</v>
      </c>
      <c r="Y73" s="291">
        <f ca="1">Y$57*'8.Routing factors'!Y87</f>
        <v>0</v>
      </c>
      <c r="Z73" s="291">
        <f ca="1">Z$57*'8.Routing factors'!Z87</f>
        <v>0</v>
      </c>
      <c r="AA73" s="291">
        <f ca="1">AA$57*'8.Routing factors'!AA87</f>
        <v>461.49024736772088</v>
      </c>
      <c r="AB73" s="291">
        <f ca="1">AB$57*'8.Routing factors'!AB87</f>
        <v>4852.6389103776746</v>
      </c>
      <c r="AC73" s="291">
        <f ca="1">AC$57*'8.Routing factors'!AC87</f>
        <v>233.74038009960498</v>
      </c>
      <c r="AD73" s="291">
        <f ca="1">AD$57*'8.Routing factors'!AD87</f>
        <v>233.74038009960498</v>
      </c>
      <c r="AE73" s="291">
        <f ca="1">AE$57*'8.Routing factors'!AE87</f>
        <v>0</v>
      </c>
      <c r="AF73" s="291">
        <f ca="1">AF$57*'8.Routing factors'!AF87</f>
        <v>0</v>
      </c>
      <c r="AG73" s="291">
        <f ca="1">AG$57*'8.Routing factors'!AG87</f>
        <v>0</v>
      </c>
      <c r="AH73" s="291">
        <f ca="1">AH$57*'8.Routing factors'!AH87</f>
        <v>123.29339850889713</v>
      </c>
      <c r="AI73" s="291">
        <f ca="1">AI$57*'8.Routing factors'!AI87</f>
        <v>1232.9339850889714</v>
      </c>
      <c r="AJ73" s="291">
        <f ca="1">AJ$57*'8.Routing factors'!AJ87</f>
        <v>0</v>
      </c>
      <c r="AK73" s="291">
        <f ca="1">AK$57*'8.Routing factors'!AK87</f>
        <v>10584.396955258613</v>
      </c>
      <c r="AL73" s="291">
        <f ca="1">AL$57*'8.Routing factors'!AL87</f>
        <v>5526.033038540726</v>
      </c>
      <c r="AM73" s="291">
        <f ca="1">AM$57*'8.Routing factors'!AM87</f>
        <v>2027.7719317449146</v>
      </c>
      <c r="AN73" s="291">
        <f ca="1">AN$57*'8.Routing factors'!AN87</f>
        <v>1806.8870988226556</v>
      </c>
      <c r="AO73" s="291">
        <f ca="1">AO$57*'8.Routing factors'!AO87</f>
        <v>0</v>
      </c>
      <c r="AP73" s="291">
        <f ca="1">AP$57*'8.Routing factors'!AP87</f>
        <v>0</v>
      </c>
      <c r="AR73" s="297">
        <f t="shared" ca="1" si="4"/>
        <v>43190.417780978118</v>
      </c>
      <c r="AS73" s="295">
        <f ca="1">'2.Traffic'!J88</f>
        <v>5306.04</v>
      </c>
      <c r="AT73" s="296">
        <f t="shared" ca="1" si="5"/>
        <v>8.1398590626866962</v>
      </c>
    </row>
    <row r="74" spans="1:46">
      <c r="A74" s="85"/>
    </row>
    <row r="75" spans="1:46">
      <c r="A75" s="85"/>
    </row>
    <row r="76" spans="1:46">
      <c r="A76" s="85"/>
      <c r="Y76" s="1"/>
      <c r="AR76" s="285">
        <f ca="1">'C. Masterfiles'!$D$109</f>
        <v>2018</v>
      </c>
      <c r="AS76" s="293"/>
      <c r="AT76" s="294"/>
    </row>
    <row r="77" spans="1:46" ht="38.25">
      <c r="A77" s="85"/>
      <c r="C77" s="253">
        <f ca="1">'C. Masterfiles'!$D$109</f>
        <v>2018</v>
      </c>
      <c r="D77" s="156"/>
      <c r="E77" s="288" t="str">
        <f ca="1">'C. Masterfiles'!$E$13</f>
        <v>MSAN-CMN</v>
      </c>
      <c r="F77" s="189" t="str">
        <f ca="1">'C. Masterfiles'!$E$14</f>
        <v>MSAN-1GE</v>
      </c>
      <c r="G77" s="189" t="str">
        <f ca="1">'C. Masterfiles'!$E$15</f>
        <v>AGGR-CMN</v>
      </c>
      <c r="H77" s="189" t="str">
        <f ca="1">'C. Masterfiles'!$E$16</f>
        <v>AGGR-1GE-MSAN</v>
      </c>
      <c r="I77" s="189" t="str">
        <f ca="1">'C. Masterfiles'!$E$17</f>
        <v>AGGR-2,5GE-AGGR</v>
      </c>
      <c r="J77" s="189" t="str">
        <f ca="1">'C. Masterfiles'!$E$18</f>
        <v>AGGR-PROC</v>
      </c>
      <c r="K77" s="189" t="str">
        <f ca="1">'C. Masterfiles'!$E$19</f>
        <v>EDGE-CMN</v>
      </c>
      <c r="L77" s="189" t="str">
        <f ca="1">'C. Masterfiles'!$E$20</f>
        <v>EDGE-2,5GE-AGGR</v>
      </c>
      <c r="M77" s="189" t="str">
        <f ca="1">'C. Masterfiles'!$E$21</f>
        <v>EDGE-2,5GE-EDGE</v>
      </c>
      <c r="N77" s="189" t="str">
        <f ca="1">'C. Masterfiles'!$E$22</f>
        <v>EDGE-PROC</v>
      </c>
      <c r="O77" s="189" t="str">
        <f ca="1">'C. Masterfiles'!$E$23</f>
        <v>CORE-CMN</v>
      </c>
      <c r="P77" s="189" t="str">
        <f ca="1">'C. Masterfiles'!$E$24</f>
        <v>CORE-2,5GE-EDGE</v>
      </c>
      <c r="Q77" s="189" t="str">
        <f ca="1">'C. Masterfiles'!$E$25</f>
        <v>CORE-2,5GE-CORE</v>
      </c>
      <c r="R77" s="189" t="str">
        <f ca="1">'C. Masterfiles'!$E$26</f>
        <v>CORE-PROC</v>
      </c>
      <c r="S77" s="189" t="str">
        <f ca="1">'C. Masterfiles'!$E$27</f>
        <v>SX-CMN</v>
      </c>
      <c r="T77" s="189" t="str">
        <f ca="1">'C. Masterfiles'!$E$28</f>
        <v>SX-SBC</v>
      </c>
      <c r="U77" s="189" t="str">
        <f ca="1">'C. Masterfiles'!$E$29</f>
        <v>SX-VOICE</v>
      </c>
      <c r="V77" s="189" t="str">
        <f ca="1">'C. Masterfiles'!$E$30</f>
        <v>SX-RTU</v>
      </c>
      <c r="W77" s="189" t="str">
        <f ca="1">'C. Masterfiles'!$E$31</f>
        <v>ICGW-CMN</v>
      </c>
      <c r="X77" s="189" t="str">
        <f ca="1">'C. Masterfiles'!$E$32</f>
        <v>ICGW-CONTROL</v>
      </c>
      <c r="Y77" s="189" t="str">
        <f ca="1">'C. Masterfiles'!$E$33</f>
        <v>ICGW-1GE-CORE</v>
      </c>
      <c r="Z77" s="189" t="str">
        <f ca="1">'C. Masterfiles'!$E$34</f>
        <v>ICGW-TDM-OLO</v>
      </c>
      <c r="AA77" s="189" t="str">
        <f ca="1">'C. Masterfiles'!$E$35</f>
        <v>INTGW-CMN</v>
      </c>
      <c r="AB77" s="189" t="str">
        <f ca="1">'C. Masterfiles'!$E$36</f>
        <v>INTGW-CONTROL</v>
      </c>
      <c r="AC77" s="189" t="str">
        <f ca="1">'C. Masterfiles'!$E$37</f>
        <v>INTGW-1GE-CORE</v>
      </c>
      <c r="AD77" s="189" t="str">
        <f ca="1">'C. Masterfiles'!$E$38</f>
        <v>INTGW-TDM-INT</v>
      </c>
      <c r="AE77" s="189" t="str">
        <f ca="1">'C. Masterfiles'!$E$39</f>
        <v>SGW-CMN</v>
      </c>
      <c r="AF77" s="189" t="str">
        <f ca="1">'C. Masterfiles'!$E$40</f>
        <v>SGW-CONTROL</v>
      </c>
      <c r="AG77" s="189" t="str">
        <f ca="1">'C. Masterfiles'!$E$41</f>
        <v>SGW-SIGTRAN</v>
      </c>
      <c r="AH77" s="189" t="str">
        <f ca="1">'C. Masterfiles'!$E$42</f>
        <v>NMS</v>
      </c>
      <c r="AI77" s="189" t="str">
        <f ca="1">'C. Masterfiles'!$E$43</f>
        <v>OSS</v>
      </c>
      <c r="AJ77" s="189" t="str">
        <f ca="1">'C. Masterfiles'!$E$44</f>
        <v>IBIL</v>
      </c>
      <c r="AK77" s="189" t="str">
        <f ca="1">'C. Masterfiles'!$D$51</f>
        <v>MSAN ring</v>
      </c>
      <c r="AL77" s="189" t="str">
        <f ca="1">'C. Masterfiles'!$D$52</f>
        <v>AGGR ring</v>
      </c>
      <c r="AM77" s="189" t="str">
        <f ca="1">'C. Masterfiles'!$D$53</f>
        <v>EDGE ring</v>
      </c>
      <c r="AN77" s="189" t="str">
        <f ca="1">'C. Masterfiles'!$D$54</f>
        <v>CORE ring</v>
      </c>
      <c r="AO77" s="189" t="str">
        <f ca="1">'C. Masterfiles'!$D$55</f>
        <v>CORE-ICGW</v>
      </c>
      <c r="AP77" s="189" t="str">
        <f ca="1">'C. Masterfiles'!$D$56</f>
        <v>CORE-INTGW</v>
      </c>
      <c r="AR77" s="292" t="s">
        <v>68</v>
      </c>
      <c r="AS77" s="292" t="s">
        <v>4</v>
      </c>
      <c r="AT77" s="292" t="s">
        <v>39</v>
      </c>
    </row>
    <row r="78" spans="1:46">
      <c r="A78" s="85"/>
      <c r="C78" s="290"/>
      <c r="D78" s="158"/>
      <c r="E78" s="298">
        <f ca="1">'7.Network costs'!O74</f>
        <v>12644695.647959227</v>
      </c>
      <c r="F78" s="298">
        <f ca="1">'7.Network costs'!O75</f>
        <v>3880103.2593268012</v>
      </c>
      <c r="G78" s="298">
        <f ca="1">'7.Network costs'!O76</f>
        <v>551768.53736549371</v>
      </c>
      <c r="H78" s="298">
        <f ca="1">'7.Network costs'!O77</f>
        <v>757853.92719766696</v>
      </c>
      <c r="I78" s="298">
        <f ca="1">'7.Network costs'!O78</f>
        <v>1515707.8543953339</v>
      </c>
      <c r="J78" s="298">
        <f ca="1">'7.Network costs'!O79</f>
        <v>7737827.0402223067</v>
      </c>
      <c r="K78" s="298">
        <f ca="1">'7.Network costs'!O80</f>
        <v>2299035.5723562236</v>
      </c>
      <c r="L78" s="298">
        <f ca="1">'7.Network costs'!O81</f>
        <v>703353.75319458684</v>
      </c>
      <c r="M78" s="298">
        <f ca="1">'7.Network costs'!O82</f>
        <v>1406707.5063891737</v>
      </c>
      <c r="N78" s="298">
        <f ca="1">'7.Network costs'!O83</f>
        <v>7181370.3076468995</v>
      </c>
      <c r="O78" s="298">
        <f ca="1">'7.Network costs'!O84</f>
        <v>2715735.7698457884</v>
      </c>
      <c r="P78" s="298">
        <f ca="1">'7.Network costs'!O85</f>
        <v>50159.075142854534</v>
      </c>
      <c r="Q78" s="298">
        <f ca="1">'7.Network costs'!O86</f>
        <v>98004.214874189624</v>
      </c>
      <c r="R78" s="298">
        <f ca="1">'7.Network costs'!O87</f>
        <v>7121899.6141929282</v>
      </c>
      <c r="S78" s="298">
        <f ca="1">'7.Network costs'!O88</f>
        <v>1092.0943433998957</v>
      </c>
      <c r="T78" s="298">
        <f ca="1">'7.Network costs'!O89</f>
        <v>550201.16848356766</v>
      </c>
      <c r="U78" s="298">
        <f ca="1">'7.Network costs'!O90</f>
        <v>55020.116848356774</v>
      </c>
      <c r="V78" s="298">
        <f ca="1">'7.Network costs'!O91</f>
        <v>165060.35054507034</v>
      </c>
      <c r="W78" s="298">
        <f ca="1">'7.Network costs'!O92</f>
        <v>4839.8243479604225</v>
      </c>
      <c r="X78" s="298">
        <f ca="1">'7.Network costs'!O93</f>
        <v>49791.413904561552</v>
      </c>
      <c r="Y78" s="298">
        <f ca="1">'7.Network costs'!O94</f>
        <v>4876.6428058092633</v>
      </c>
      <c r="Z78" s="298">
        <f ca="1">'7.Network costs'!O95</f>
        <v>4876.6428058092633</v>
      </c>
      <c r="AA78" s="298">
        <f ca="1">'7.Network costs'!O96</f>
        <v>2427.8242998820529</v>
      </c>
      <c r="AB78" s="298">
        <f ca="1">'7.Network costs'!O97</f>
        <v>24977.105760857292</v>
      </c>
      <c r="AC78" s="298">
        <f ca="1">'7.Network costs'!O98</f>
        <v>1223.1468597386317</v>
      </c>
      <c r="AD78" s="298">
        <f ca="1">'7.Network costs'!O99</f>
        <v>1223.1468597386317</v>
      </c>
      <c r="AE78" s="298">
        <f ca="1">'7.Network costs'!O100</f>
        <v>2877.3621918669455</v>
      </c>
      <c r="AF78" s="298">
        <f ca="1">'7.Network costs'!O101</f>
        <v>1480.0943334747146</v>
      </c>
      <c r="AG78" s="298">
        <f ca="1">'7.Network costs'!O102</f>
        <v>5798.5028479757784</v>
      </c>
      <c r="AH78" s="298">
        <f ca="1">'7.Network costs'!O103</f>
        <v>372789.76520044205</v>
      </c>
      <c r="AI78" s="298">
        <f ca="1">'7.Network costs'!O104</f>
        <v>3727897.6520044212</v>
      </c>
      <c r="AJ78" s="298">
        <f ca="1">'7.Network costs'!O105</f>
        <v>2236738.5912026525</v>
      </c>
      <c r="AK78" s="298">
        <f ca="1">'7.Network costs'!I185</f>
        <v>35797975.684616521</v>
      </c>
      <c r="AL78" s="298">
        <f ca="1">'7.Network costs'!I186</f>
        <v>18251886.117896441</v>
      </c>
      <c r="AM78" s="298">
        <f ca="1">'7.Network costs'!I187</f>
        <v>6215995.5420539938</v>
      </c>
      <c r="AN78" s="298">
        <f ca="1">'7.Network costs'!I188</f>
        <v>5423725.2964376127</v>
      </c>
      <c r="AO78" s="298">
        <f ca="1">'7.Network costs'!I189</f>
        <v>0</v>
      </c>
      <c r="AP78" s="298">
        <f ca="1">'7.Network costs'!I190</f>
        <v>0</v>
      </c>
      <c r="AR78" s="9"/>
      <c r="AS78" s="9"/>
      <c r="AT78" s="9"/>
    </row>
    <row r="79" spans="1:46">
      <c r="A79" s="85"/>
      <c r="C79" s="289" t="s">
        <v>21</v>
      </c>
      <c r="D79" s="289" t="s">
        <v>45</v>
      </c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R79" s="9"/>
      <c r="AS79" s="9"/>
      <c r="AT79" s="9"/>
    </row>
    <row r="80" spans="1:46">
      <c r="A80" s="85"/>
      <c r="C80" s="487" t="str">
        <f ca="1">'C. Masterfiles'!C86</f>
        <v>S01</v>
      </c>
      <c r="D80" s="487" t="str">
        <f ca="1">'C. Masterfiles'!D86</f>
        <v>Повиквания в мрежата (On Net calls)</v>
      </c>
      <c r="E80" s="291">
        <f ca="1">E$78*'8.Routing factors'!E92</f>
        <v>108569.84905700335</v>
      </c>
      <c r="F80" s="291">
        <f ca="1">F$78*'8.Routing factors'!F92</f>
        <v>33315.331338851684</v>
      </c>
      <c r="G80" s="291">
        <f ca="1">G$78*'8.Routing factors'!G92</f>
        <v>4851.1595665032228</v>
      </c>
      <c r="H80" s="291">
        <f ca="1">H$78*'8.Routing factors'!H92</f>
        <v>6663.0662677703385</v>
      </c>
      <c r="I80" s="291">
        <f ca="1">I$78*'8.Routing factors'!I92</f>
        <v>13326.132535540677</v>
      </c>
      <c r="J80" s="291">
        <f ca="1">J$78*'8.Routing factors'!J92</f>
        <v>68031.12379214332</v>
      </c>
      <c r="K80" s="291">
        <f ca="1">K$78*'8.Routing factors'!K92</f>
        <v>21779.405172709507</v>
      </c>
      <c r="L80" s="291">
        <f ca="1">L$78*'8.Routing factors'!L92</f>
        <v>6663.0662677703394</v>
      </c>
      <c r="M80" s="291">
        <f ca="1">M$78*'8.Routing factors'!M92</f>
        <v>13326.132535540679</v>
      </c>
      <c r="N80" s="291">
        <f ca="1">N$78*'8.Routing factors'!N92</f>
        <v>68031.123792143335</v>
      </c>
      <c r="O80" s="291">
        <f ca="1">O$78*'8.Routing factors'!O92</f>
        <v>25941.752391025144</v>
      </c>
      <c r="P80" s="291">
        <f ca="1">P$78*'8.Routing factors'!P92</f>
        <v>6663.0662677703385</v>
      </c>
      <c r="Q80" s="291">
        <f ca="1">Q$78*'8.Routing factors'!Q92</f>
        <v>13326.132535540677</v>
      </c>
      <c r="R80" s="291">
        <f ca="1">R$78*'8.Routing factors'!R92</f>
        <v>68031.12379214332</v>
      </c>
      <c r="S80" s="291">
        <f ca="1">S$78*'8.Routing factors'!S92</f>
        <v>516.62190502650662</v>
      </c>
      <c r="T80" s="291">
        <f ca="1">T$78*'8.Routing factors'!T92</f>
        <v>260276.02608477883</v>
      </c>
      <c r="U80" s="291">
        <f ca="1">U$78*'8.Routing factors'!U92</f>
        <v>26027.602608477886</v>
      </c>
      <c r="V80" s="291">
        <f ca="1">V$78*'8.Routing factors'!V92</f>
        <v>78082.807825433672</v>
      </c>
      <c r="W80" s="291">
        <f ca="1">W$78*'8.Routing factors'!W92</f>
        <v>0</v>
      </c>
      <c r="X80" s="291">
        <f ca="1">X$78*'8.Routing factors'!X92</f>
        <v>0</v>
      </c>
      <c r="Y80" s="291">
        <f ca="1">Y$78*'8.Routing factors'!Y92</f>
        <v>0</v>
      </c>
      <c r="Z80" s="291">
        <f ca="1">Z$78*'8.Routing factors'!Z92</f>
        <v>0</v>
      </c>
      <c r="AA80" s="291">
        <f ca="1">AA$78*'8.Routing factors'!AA92</f>
        <v>0</v>
      </c>
      <c r="AB80" s="291">
        <f ca="1">AB$78*'8.Routing factors'!AB92</f>
        <v>0</v>
      </c>
      <c r="AC80" s="291">
        <f ca="1">AC$78*'8.Routing factors'!AC92</f>
        <v>0</v>
      </c>
      <c r="AD80" s="291">
        <f ca="1">AD$78*'8.Routing factors'!AD92</f>
        <v>0</v>
      </c>
      <c r="AE80" s="291">
        <f ca="1">AE$78*'8.Routing factors'!AE92</f>
        <v>0</v>
      </c>
      <c r="AF80" s="291">
        <f ca="1">AF$78*'8.Routing factors'!AF92</f>
        <v>0</v>
      </c>
      <c r="AG80" s="291">
        <f ca="1">AG$78*'8.Routing factors'!AG92</f>
        <v>0</v>
      </c>
      <c r="AH80" s="291">
        <f ca="1">AH$78*'8.Routing factors'!AH92</f>
        <v>1728.5023853736589</v>
      </c>
      <c r="AI80" s="291">
        <f ca="1">AI$78*'8.Routing factors'!AI92</f>
        <v>17285.023853736591</v>
      </c>
      <c r="AJ80" s="291">
        <f ca="1">AJ$78*'8.Routing factors'!AJ92</f>
        <v>1058102.8635639478</v>
      </c>
      <c r="AK80" s="291">
        <f ca="1">AK$78*'8.Routing factors'!AK92</f>
        <v>307368.47487921634</v>
      </c>
      <c r="AL80" s="291">
        <f ca="1">AL$78*'8.Routing factors'!AL92</f>
        <v>160470.93292111647</v>
      </c>
      <c r="AM80" s="291">
        <f ca="1">AM$78*'8.Routing factors'!AM92</f>
        <v>58885.859396860804</v>
      </c>
      <c r="AN80" s="291">
        <f ca="1">AN$78*'8.Routing factors'!AN92</f>
        <v>26238.001070835999</v>
      </c>
      <c r="AO80" s="291">
        <f ca="1">AO$78*'8.Routing factors'!AO92</f>
        <v>0</v>
      </c>
      <c r="AP80" s="291">
        <f ca="1">AP$78*'8.Routing factors'!AP92</f>
        <v>0</v>
      </c>
      <c r="AR80" s="297">
        <f t="shared" ref="AR80:AR94" ca="1" si="6">SUM(E80:AP80)</f>
        <v>2453501.1818072605</v>
      </c>
      <c r="AS80" s="295">
        <f ca="1">'2.Traffic'!K74</f>
        <v>811824120</v>
      </c>
      <c r="AT80" s="296">
        <f ca="1">IF(AS80=0,AR80,AR80/AS80)</f>
        <v>3.0222077927510461E-3</v>
      </c>
    </row>
    <row r="81" spans="1:46" ht="25.5">
      <c r="A81" s="85"/>
      <c r="C81" s="487" t="str">
        <f ca="1">'C. Masterfiles'!C87</f>
        <v>S02</v>
      </c>
      <c r="D81" s="487" t="str">
        <f ca="1">'C. Masterfiles'!D87</f>
        <v>Изходящи повиквания към ОП (Originating calls to OLO)</v>
      </c>
      <c r="E81" s="291">
        <f ca="1">E$78*'8.Routing factors'!E93</f>
        <v>22526.87236657424</v>
      </c>
      <c r="F81" s="291">
        <f ca="1">F$78*'8.Routing factors'!F93</f>
        <v>6912.510456990748</v>
      </c>
      <c r="G81" s="291">
        <f ca="1">G$78*'8.Routing factors'!G93</f>
        <v>1006.5543365278763</v>
      </c>
      <c r="H81" s="291">
        <f ca="1">H$78*'8.Routing factors'!H93</f>
        <v>1382.5020913981498</v>
      </c>
      <c r="I81" s="291">
        <f ca="1">I$78*'8.Routing factors'!I93</f>
        <v>2765.0041827962996</v>
      </c>
      <c r="J81" s="291">
        <f ca="1">J$78*'8.Routing factors'!J93</f>
        <v>14115.598906429243</v>
      </c>
      <c r="K81" s="291">
        <f ca="1">K$78*'8.Routing factors'!K93</f>
        <v>4518.9514842922772</v>
      </c>
      <c r="L81" s="291">
        <f ca="1">L$78*'8.Routing factors'!L93</f>
        <v>1382.5020913981502</v>
      </c>
      <c r="M81" s="291">
        <f ca="1">M$78*'8.Routing factors'!M93</f>
        <v>2765.0041827963005</v>
      </c>
      <c r="N81" s="291">
        <f ca="1">N$78*'8.Routing factors'!N93</f>
        <v>14115.598906429246</v>
      </c>
      <c r="O81" s="291">
        <f ca="1">O$78*'8.Routing factors'!O93</f>
        <v>8073.8789381258612</v>
      </c>
      <c r="P81" s="291">
        <f ca="1">P$78*'8.Routing factors'!P93</f>
        <v>1382.5020913981498</v>
      </c>
      <c r="Q81" s="291">
        <f ca="1">Q$78*'8.Routing factors'!Q93</f>
        <v>2765.0041827963</v>
      </c>
      <c r="R81" s="291">
        <f ca="1">R$78*'8.Routing factors'!R93</f>
        <v>21173.398359643863</v>
      </c>
      <c r="S81" s="291">
        <f ca="1">S$78*'8.Routing factors'!S93</f>
        <v>214.385039997582</v>
      </c>
      <c r="T81" s="291">
        <f ca="1">T$78*'8.Routing factors'!T93</f>
        <v>108007.97589048045</v>
      </c>
      <c r="U81" s="291">
        <f ca="1">U$78*'8.Routing factors'!U93</f>
        <v>10800.797589048047</v>
      </c>
      <c r="V81" s="291">
        <f ca="1">V$78*'8.Routing factors'!V93</f>
        <v>32402.392767144142</v>
      </c>
      <c r="W81" s="291">
        <f ca="1">W$78*'8.Routing factors'!W93</f>
        <v>1372.0642559845246</v>
      </c>
      <c r="X81" s="291">
        <f ca="1">X$78*'8.Routing factors'!X93</f>
        <v>14115.598906429241</v>
      </c>
      <c r="Y81" s="291">
        <f ca="1">Y$78*'8.Routing factors'!Y93</f>
        <v>1382.5020913981498</v>
      </c>
      <c r="Z81" s="291">
        <f ca="1">Z$78*'8.Routing factors'!Z93</f>
        <v>1382.5020913981498</v>
      </c>
      <c r="AA81" s="291">
        <f ca="1">AA$78*'8.Routing factors'!AA93</f>
        <v>0</v>
      </c>
      <c r="AB81" s="291">
        <f ca="1">AB$78*'8.Routing factors'!AB93</f>
        <v>0</v>
      </c>
      <c r="AC81" s="291">
        <f ca="1">AC$78*'8.Routing factors'!AC93</f>
        <v>0</v>
      </c>
      <c r="AD81" s="291">
        <f ca="1">AD$78*'8.Routing factors'!AD93</f>
        <v>0</v>
      </c>
      <c r="AE81" s="291">
        <f ca="1">AE$78*'8.Routing factors'!AE93</f>
        <v>1071.92519998791</v>
      </c>
      <c r="AF81" s="291">
        <f ca="1">AF$78*'8.Routing factors'!AF93</f>
        <v>551.3905822823923</v>
      </c>
      <c r="AG81" s="291">
        <f ca="1">AG$78*'8.Routing factors'!AG93</f>
        <v>2160.1595178096095</v>
      </c>
      <c r="AH81" s="291">
        <f ca="1">AH$78*'8.Routing factors'!AH93</f>
        <v>717.2848255538737</v>
      </c>
      <c r="AI81" s="291">
        <f ca="1">AI$78*'8.Routing factors'!AI93</f>
        <v>7172.8482555387382</v>
      </c>
      <c r="AJ81" s="291">
        <f ca="1">AJ$78*'8.Routing factors'!AJ93</f>
        <v>439085.95922790829</v>
      </c>
      <c r="AK81" s="291">
        <f ca="1">AK$78*'8.Routing factors'!AK93</f>
        <v>63775.076259683236</v>
      </c>
      <c r="AL81" s="291">
        <f ca="1">AL$78*'8.Routing factors'!AL93</f>
        <v>33295.691721567382</v>
      </c>
      <c r="AM81" s="291">
        <f ca="1">AM$78*'8.Routing factors'!AM93</f>
        <v>12218.07205546218</v>
      </c>
      <c r="AN81" s="291">
        <f ca="1">AN$78*'8.Routing factors'!AN93</f>
        <v>5444.0538179843234</v>
      </c>
      <c r="AO81" s="291">
        <f ca="1">AO$78*'8.Routing factors'!AO93</f>
        <v>0</v>
      </c>
      <c r="AP81" s="291">
        <f ca="1">AP$78*'8.Routing factors'!AP93</f>
        <v>0</v>
      </c>
      <c r="AR81" s="297">
        <f t="shared" ca="1" si="6"/>
        <v>840056.56267325499</v>
      </c>
      <c r="AS81" s="295">
        <f ca="1">'2.Traffic'!K75</f>
        <v>324729648</v>
      </c>
      <c r="AT81" s="296">
        <f t="shared" ref="AT81:AT94" ca="1" si="7">IF(AS81=0,AR81,AR81/AS81)</f>
        <v>2.5869413767641413E-3</v>
      </c>
    </row>
    <row r="82" spans="1:46" ht="25.5">
      <c r="A82" s="85"/>
      <c r="C82" s="487" t="str">
        <f ca="1">'C. Masterfiles'!C88</f>
        <v>S03</v>
      </c>
      <c r="D82" s="487" t="str">
        <f ca="1">'C. Masterfiles'!D88</f>
        <v>Входящи повиквания от ОП (Terminating calls from OLO)</v>
      </c>
      <c r="E82" s="291">
        <f ca="1">E$78*'8.Routing factors'!E94</f>
        <v>21955.779394781479</v>
      </c>
      <c r="F82" s="291">
        <f ca="1">F$78*'8.Routing factors'!F94</f>
        <v>6737.2670377005934</v>
      </c>
      <c r="G82" s="291">
        <f ca="1">G$78*'8.Routing factors'!G94</f>
        <v>981.03654169313745</v>
      </c>
      <c r="H82" s="291">
        <f ca="1">H$78*'8.Routing factors'!H94</f>
        <v>1347.4534075401191</v>
      </c>
      <c r="I82" s="291">
        <f ca="1">I$78*'8.Routing factors'!I94</f>
        <v>2694.9068150802382</v>
      </c>
      <c r="J82" s="291">
        <f ca="1">J$78*'8.Routing factors'!J94</f>
        <v>13757.745441601663</v>
      </c>
      <c r="K82" s="291">
        <f ca="1">K$78*'8.Routing factors'!K94</f>
        <v>4404.3886905517174</v>
      </c>
      <c r="L82" s="291">
        <f ca="1">L$78*'8.Routing factors'!L94</f>
        <v>1347.4534075401193</v>
      </c>
      <c r="M82" s="291">
        <f ca="1">M$78*'8.Routing factors'!M94</f>
        <v>2694.9068150802386</v>
      </c>
      <c r="N82" s="291">
        <f ca="1">N$78*'8.Routing factors'!N94</f>
        <v>13757.745441601664</v>
      </c>
      <c r="O82" s="291">
        <f ca="1">O$78*'8.Routing factors'!O94</f>
        <v>7869.1929328235437</v>
      </c>
      <c r="P82" s="291">
        <f ca="1">P$78*'8.Routing factors'!P94</f>
        <v>1347.4534075401191</v>
      </c>
      <c r="Q82" s="291">
        <f ca="1">Q$78*'8.Routing factors'!Q94</f>
        <v>2694.9068150802382</v>
      </c>
      <c r="R82" s="291">
        <f ca="1">R$78*'8.Routing factors'!R94</f>
        <v>20636.618162402494</v>
      </c>
      <c r="S82" s="291">
        <f ca="1">S$78*'8.Routing factors'!S94</f>
        <v>208.95002941964674</v>
      </c>
      <c r="T82" s="291">
        <f ca="1">T$78*'8.Routing factors'!T94</f>
        <v>105269.79746407179</v>
      </c>
      <c r="U82" s="291">
        <f ca="1">U$78*'8.Routing factors'!U94</f>
        <v>10526.97974640718</v>
      </c>
      <c r="V82" s="291">
        <f ca="1">V$78*'8.Routing factors'!V94</f>
        <v>31580.939239221541</v>
      </c>
      <c r="W82" s="291">
        <f ca="1">W$78*'8.Routing factors'!W94</f>
        <v>1337.2801882857393</v>
      </c>
      <c r="X82" s="291">
        <f ca="1">X$78*'8.Routing factors'!X94</f>
        <v>13757.745441601663</v>
      </c>
      <c r="Y82" s="291">
        <f ca="1">Y$78*'8.Routing factors'!Y94</f>
        <v>1347.4534075401193</v>
      </c>
      <c r="Z82" s="291">
        <f ca="1">Z$78*'8.Routing factors'!Z94</f>
        <v>1347.4534075401193</v>
      </c>
      <c r="AA82" s="291">
        <f ca="1">AA$78*'8.Routing factors'!AA94</f>
        <v>0</v>
      </c>
      <c r="AB82" s="291">
        <f ca="1">AB$78*'8.Routing factors'!AB94</f>
        <v>0</v>
      </c>
      <c r="AC82" s="291">
        <f ca="1">AC$78*'8.Routing factors'!AC94</f>
        <v>0</v>
      </c>
      <c r="AD82" s="291">
        <f ca="1">AD$78*'8.Routing factors'!AD94</f>
        <v>0</v>
      </c>
      <c r="AE82" s="291">
        <f ca="1">AE$78*'8.Routing factors'!AE94</f>
        <v>1044.7501470982338</v>
      </c>
      <c r="AF82" s="291">
        <f ca="1">AF$78*'8.Routing factors'!AF94</f>
        <v>537.411931312565</v>
      </c>
      <c r="AG82" s="291">
        <f ca="1">AG$78*'8.Routing factors'!AG94</f>
        <v>2105.3959492814361</v>
      </c>
      <c r="AH82" s="291">
        <f ca="1">AH$78*'8.Routing factors'!AH94</f>
        <v>699.10048482598654</v>
      </c>
      <c r="AI82" s="291">
        <f ca="1">AI$78*'8.Routing factors'!AI94</f>
        <v>6991.0048482598668</v>
      </c>
      <c r="AJ82" s="291">
        <f ca="1">AJ$78*'8.Routing factors'!AJ94</f>
        <v>427954.41370097484</v>
      </c>
      <c r="AK82" s="291">
        <f ca="1">AK$78*'8.Routing factors'!AK94</f>
        <v>62158.274014135153</v>
      </c>
      <c r="AL82" s="291">
        <f ca="1">AL$78*'8.Routing factors'!AL94</f>
        <v>32451.591607546223</v>
      </c>
      <c r="AM82" s="291">
        <f ca="1">AM$78*'8.Routing factors'!AM94</f>
        <v>11908.323992518232</v>
      </c>
      <c r="AN82" s="291">
        <f ca="1">AN$78*'8.Routing factors'!AN94</f>
        <v>5306.0381705868767</v>
      </c>
      <c r="AO82" s="291">
        <f ca="1">AO$78*'8.Routing factors'!AO94</f>
        <v>0</v>
      </c>
      <c r="AP82" s="291">
        <f ca="1">AP$78*'8.Routing factors'!AP94</f>
        <v>0</v>
      </c>
      <c r="AR82" s="297">
        <f t="shared" ca="1" si="6"/>
        <v>818759.75808164442</v>
      </c>
      <c r="AS82" s="295">
        <f ca="1">'2.Traffic'!K76</f>
        <v>324729648</v>
      </c>
      <c r="AT82" s="296">
        <f t="shared" ca="1" si="7"/>
        <v>2.521358191727675E-3</v>
      </c>
    </row>
    <row r="83" spans="1:46" ht="25.5">
      <c r="A83" s="85"/>
      <c r="C83" s="487" t="str">
        <f ca="1">'C. Masterfiles'!C89</f>
        <v>S04</v>
      </c>
      <c r="D83" s="487" t="str">
        <f ca="1">'C. Masterfiles'!D89</f>
        <v>Изходящи международни повиквания (Outgoing Calls to International)</v>
      </c>
      <c r="E83" s="291">
        <f ca="1">E$78*'8.Routing factors'!E95</f>
        <v>5348.9607352924695</v>
      </c>
      <c r="F83" s="291">
        <f ca="1">F$78*'8.Routing factors'!F95</f>
        <v>1641.3617662967665</v>
      </c>
      <c r="G83" s="291">
        <f ca="1">G$78*'8.Routing factors'!G95</f>
        <v>239.00431166888816</v>
      </c>
      <c r="H83" s="291">
        <f ca="1">H$78*'8.Routing factors'!H95</f>
        <v>328.27235325935339</v>
      </c>
      <c r="I83" s="291">
        <f ca="1">I$78*'8.Routing factors'!I95</f>
        <v>656.54470651870679</v>
      </c>
      <c r="J83" s="291">
        <f ca="1">J$78*'8.Routing factors'!J95</f>
        <v>3351.7206950424752</v>
      </c>
      <c r="K83" s="291">
        <f ca="1">K$78*'8.Routing factors'!K95</f>
        <v>1073.0159811282722</v>
      </c>
      <c r="L83" s="291">
        <f ca="1">L$78*'8.Routing factors'!L95</f>
        <v>328.27235325935351</v>
      </c>
      <c r="M83" s="291">
        <f ca="1">M$78*'8.Routing factors'!M95</f>
        <v>656.54470651870702</v>
      </c>
      <c r="N83" s="291">
        <f ca="1">N$78*'8.Routing factors'!N95</f>
        <v>3351.7206950424766</v>
      </c>
      <c r="O83" s="291">
        <f ca="1">O$78*'8.Routing factors'!O95</f>
        <v>1917.1263866004542</v>
      </c>
      <c r="P83" s="291">
        <f ca="1">P$78*'8.Routing factors'!P95</f>
        <v>328.27235325935339</v>
      </c>
      <c r="Q83" s="291">
        <f ca="1">Q$78*'8.Routing factors'!Q95</f>
        <v>656.5447065187069</v>
      </c>
      <c r="R83" s="291">
        <f ca="1">R$78*'8.Routing factors'!R95</f>
        <v>5027.5810425637128</v>
      </c>
      <c r="S83" s="291">
        <f ca="1">S$78*'8.Routing factors'!S95</f>
        <v>50.90529845957311</v>
      </c>
      <c r="T83" s="291">
        <f ca="1">T$78*'8.Routing factors'!T95</f>
        <v>25646.27759838698</v>
      </c>
      <c r="U83" s="291">
        <f ca="1">U$78*'8.Routing factors'!U95</f>
        <v>2564.6277598386982</v>
      </c>
      <c r="V83" s="291">
        <f ca="1">V$78*'8.Routing factors'!V95</f>
        <v>7693.8832795160961</v>
      </c>
      <c r="W83" s="291">
        <f ca="1">W$78*'8.Routing factors'!W95</f>
        <v>0</v>
      </c>
      <c r="X83" s="291">
        <f ca="1">X$78*'8.Routing factors'!X95</f>
        <v>0</v>
      </c>
      <c r="Y83" s="291">
        <f ca="1">Y$78*'8.Routing factors'!Y95</f>
        <v>0</v>
      </c>
      <c r="Z83" s="291">
        <f ca="1">Z$78*'8.Routing factors'!Z95</f>
        <v>0</v>
      </c>
      <c r="AA83" s="291">
        <f ca="1">AA$78*'8.Routing factors'!AA95</f>
        <v>651.58782028253586</v>
      </c>
      <c r="AB83" s="291">
        <f ca="1">AB$78*'8.Routing factors'!AB95</f>
        <v>6703.4413900849513</v>
      </c>
      <c r="AC83" s="291">
        <f ca="1">AC$78*'8.Routing factors'!AC95</f>
        <v>328.27235325935345</v>
      </c>
      <c r="AD83" s="291">
        <f ca="1">AD$78*'8.Routing factors'!AD95</f>
        <v>328.27235325935345</v>
      </c>
      <c r="AE83" s="291">
        <f ca="1">AE$78*'8.Routing factors'!AE95</f>
        <v>254.52649229786553</v>
      </c>
      <c r="AF83" s="291">
        <f ca="1">AF$78*'8.Routing factors'!AF95</f>
        <v>130.9265896500967</v>
      </c>
      <c r="AG83" s="291">
        <f ca="1">AG$78*'8.Routing factors'!AG95</f>
        <v>512.92555196773969</v>
      </c>
      <c r="AH83" s="291">
        <f ca="1">AH$78*'8.Routing factors'!AH95</f>
        <v>170.31784552576337</v>
      </c>
      <c r="AI83" s="291">
        <f ca="1">AI$78*'8.Routing factors'!AI95</f>
        <v>1703.1784552576341</v>
      </c>
      <c r="AJ83" s="291">
        <f ca="1">AJ$78*'8.Routing factors'!AJ95</f>
        <v>104260.08178628846</v>
      </c>
      <c r="AK83" s="291">
        <f ca="1">AK$78*'8.Routing factors'!AK95</f>
        <v>15143.264153682678</v>
      </c>
      <c r="AL83" s="291">
        <f ca="1">AL$78*'8.Routing factors'!AL95</f>
        <v>7905.9953274885311</v>
      </c>
      <c r="AM83" s="291">
        <f ca="1">AM$78*'8.Routing factors'!AM95</f>
        <v>2901.1567439168666</v>
      </c>
      <c r="AN83" s="291">
        <f ca="1">AN$78*'8.Routing factors'!AN95</f>
        <v>1292.6796778245171</v>
      </c>
      <c r="AO83" s="291">
        <f ca="1">AO$78*'8.Routing factors'!AO95</f>
        <v>0</v>
      </c>
      <c r="AP83" s="291">
        <f ca="1">AP$78*'8.Routing factors'!AP95</f>
        <v>0</v>
      </c>
      <c r="AR83" s="297">
        <f t="shared" ca="1" si="6"/>
        <v>203147.26326995736</v>
      </c>
      <c r="AS83" s="295">
        <f ca="1">'2.Traffic'!K77</f>
        <v>81182412</v>
      </c>
      <c r="AT83" s="296">
        <f t="shared" ca="1" si="7"/>
        <v>2.5023555997567225E-3</v>
      </c>
    </row>
    <row r="84" spans="1:46" ht="25.5">
      <c r="A84" s="85"/>
      <c r="C84" s="487" t="str">
        <f ca="1">'C. Masterfiles'!C90</f>
        <v>S05</v>
      </c>
      <c r="D84" s="487" t="str">
        <f ca="1">'C. Masterfiles'!D90</f>
        <v>Входящи международни повиквания (Incoming calls from international)</v>
      </c>
      <c r="E84" s="291">
        <f ca="1">E$78*'8.Routing factors'!E96</f>
        <v>5259.7785246933518</v>
      </c>
      <c r="F84" s="291">
        <f ca="1">F$78*'8.Routing factors'!F96</f>
        <v>1613.9956520261196</v>
      </c>
      <c r="G84" s="291">
        <f ca="1">G$78*'8.Routing factors'!G96</f>
        <v>235.01943798740533</v>
      </c>
      <c r="H84" s="291">
        <f ca="1">H$78*'8.Routing factors'!H96</f>
        <v>322.79913040522393</v>
      </c>
      <c r="I84" s="291">
        <f ca="1">I$78*'8.Routing factors'!I96</f>
        <v>645.59826081044787</v>
      </c>
      <c r="J84" s="291">
        <f ca="1">J$78*'8.Routing factors'!J96</f>
        <v>3295.8380898622827</v>
      </c>
      <c r="K84" s="291">
        <f ca="1">K$78*'8.Routing factors'!K96</f>
        <v>1055.1257886327819</v>
      </c>
      <c r="L84" s="291">
        <f ca="1">L$78*'8.Routing factors'!L96</f>
        <v>322.79913040522405</v>
      </c>
      <c r="M84" s="291">
        <f ca="1">M$78*'8.Routing factors'!M96</f>
        <v>645.5982608104481</v>
      </c>
      <c r="N84" s="291">
        <f ca="1">N$78*'8.Routing factors'!N96</f>
        <v>3295.8380898622841</v>
      </c>
      <c r="O84" s="291">
        <f ca="1">O$78*'8.Routing factors'!O96</f>
        <v>1885.1625009755617</v>
      </c>
      <c r="P84" s="291">
        <f ca="1">P$78*'8.Routing factors'!P96</f>
        <v>322.79913040522393</v>
      </c>
      <c r="Q84" s="291">
        <f ca="1">Q$78*'8.Routing factors'!Q96</f>
        <v>645.59826081044798</v>
      </c>
      <c r="R84" s="291">
        <f ca="1">R$78*'8.Routing factors'!R96</f>
        <v>4943.7571347934245</v>
      </c>
      <c r="S84" s="291">
        <f ca="1">S$78*'8.Routing factors'!S96</f>
        <v>50.056564046946256</v>
      </c>
      <c r="T84" s="291">
        <f ca="1">T$78*'8.Routing factors'!T96</f>
        <v>25218.682062908119</v>
      </c>
      <c r="U84" s="291">
        <f ca="1">U$78*'8.Routing factors'!U96</f>
        <v>2521.8682062908124</v>
      </c>
      <c r="V84" s="291">
        <f ca="1">V$78*'8.Routing factors'!V96</f>
        <v>7565.6046188724376</v>
      </c>
      <c r="W84" s="291">
        <f ca="1">W$78*'8.Routing factors'!W96</f>
        <v>0</v>
      </c>
      <c r="X84" s="291">
        <f ca="1">X$78*'8.Routing factors'!X96</f>
        <v>0</v>
      </c>
      <c r="Y84" s="291">
        <f ca="1">Y$78*'8.Routing factors'!Y96</f>
        <v>0</v>
      </c>
      <c r="Z84" s="291">
        <f ca="1">Z$78*'8.Routing factors'!Z96</f>
        <v>0</v>
      </c>
      <c r="AA84" s="291">
        <f ca="1">AA$78*'8.Routing factors'!AA96</f>
        <v>640.72401980091195</v>
      </c>
      <c r="AB84" s="291">
        <f ca="1">AB$78*'8.Routing factors'!AB96</f>
        <v>6591.6761797245663</v>
      </c>
      <c r="AC84" s="291">
        <f ca="1">AC$78*'8.Routing factors'!AC96</f>
        <v>322.79913040522399</v>
      </c>
      <c r="AD84" s="291">
        <f ca="1">AD$78*'8.Routing factors'!AD96</f>
        <v>322.79913040522399</v>
      </c>
      <c r="AE84" s="291">
        <f ca="1">AE$78*'8.Routing factors'!AE96</f>
        <v>250.28282023473119</v>
      </c>
      <c r="AF84" s="291">
        <f ca="1">AF$78*'8.Routing factors'!AF96</f>
        <v>128.74367538524541</v>
      </c>
      <c r="AG84" s="291">
        <f ca="1">AG$78*'8.Routing factors'!AG96</f>
        <v>504.37364125816242</v>
      </c>
      <c r="AH84" s="291">
        <f ca="1">AH$78*'8.Routing factors'!AH96</f>
        <v>167.47816830243895</v>
      </c>
      <c r="AI84" s="291">
        <f ca="1">AI$78*'8.Routing factors'!AI96</f>
        <v>1674.7816830243898</v>
      </c>
      <c r="AJ84" s="291">
        <f ca="1">AJ$78*'8.Routing factors'!AJ96</f>
        <v>102521.77316315784</v>
      </c>
      <c r="AK84" s="291">
        <f ca="1">AK$78*'8.Routing factors'!AK96</f>
        <v>14890.783374752833</v>
      </c>
      <c r="AL84" s="291">
        <f ca="1">AL$78*'8.Routing factors'!AL96</f>
        <v>7774.1801627894065</v>
      </c>
      <c r="AM84" s="291">
        <f ca="1">AM$78*'8.Routing factors'!AM96</f>
        <v>2852.7863062709266</v>
      </c>
      <c r="AN84" s="291">
        <f ca="1">AN$78*'8.Routing factors'!AN96</f>
        <v>1271.1270740627615</v>
      </c>
      <c r="AO84" s="291">
        <f ca="1">AO$78*'8.Routing factors'!AO96</f>
        <v>0</v>
      </c>
      <c r="AP84" s="291">
        <f ca="1">AP$78*'8.Routing factors'!AP96</f>
        <v>0</v>
      </c>
      <c r="AR84" s="297">
        <f t="shared" ca="1" si="6"/>
        <v>199760.22737417321</v>
      </c>
      <c r="AS84" s="295">
        <f ca="1">'2.Traffic'!K78</f>
        <v>81182412</v>
      </c>
      <c r="AT84" s="296">
        <f t="shared" ca="1" si="7"/>
        <v>2.4606342981552854E-3</v>
      </c>
    </row>
    <row r="85" spans="1:46">
      <c r="A85" s="85"/>
      <c r="C85" s="487" t="str">
        <f ca="1">'C. Masterfiles'!C91</f>
        <v>S06</v>
      </c>
      <c r="D85" s="487" t="str">
        <f ca="1">'C. Masterfiles'!D91</f>
        <v>Транзит на повиквания (Transit calls)</v>
      </c>
      <c r="E85" s="291">
        <f ca="1">E$78*'8.Routing factors'!E97</f>
        <v>0</v>
      </c>
      <c r="F85" s="291">
        <f ca="1">F$78*'8.Routing factors'!F97</f>
        <v>0</v>
      </c>
      <c r="G85" s="291">
        <f ca="1">G$78*'8.Routing factors'!G97</f>
        <v>0</v>
      </c>
      <c r="H85" s="291">
        <f ca="1">H$78*'8.Routing factors'!H97</f>
        <v>0</v>
      </c>
      <c r="I85" s="291">
        <f ca="1">I$78*'8.Routing factors'!I97</f>
        <v>0</v>
      </c>
      <c r="J85" s="291">
        <f ca="1">J$78*'8.Routing factors'!J97</f>
        <v>0</v>
      </c>
      <c r="K85" s="291">
        <f ca="1">K$78*'8.Routing factors'!K97</f>
        <v>0</v>
      </c>
      <c r="L85" s="291">
        <f ca="1">L$78*'8.Routing factors'!L97</f>
        <v>0</v>
      </c>
      <c r="M85" s="291">
        <f ca="1">M$78*'8.Routing factors'!M97</f>
        <v>0</v>
      </c>
      <c r="N85" s="291">
        <f ca="1">N$78*'8.Routing factors'!N97</f>
        <v>0</v>
      </c>
      <c r="O85" s="291">
        <f ca="1">O$78*'8.Routing factors'!O97</f>
        <v>2568.4717626287002</v>
      </c>
      <c r="P85" s="291">
        <f ca="1">P$78*'8.Routing factors'!P97</f>
        <v>0</v>
      </c>
      <c r="Q85" s="291">
        <f ca="1">Q$78*'8.Routing factors'!Q97</f>
        <v>1319.4095220192351</v>
      </c>
      <c r="R85" s="291">
        <f ca="1">R$78*'8.Routing factors'!R97</f>
        <v>6735.7061237108101</v>
      </c>
      <c r="S85" s="291">
        <f ca="1">S$78*'8.Routing factors'!S97</f>
        <v>51.150313788173193</v>
      </c>
      <c r="T85" s="291">
        <f ca="1">T$78*'8.Routing factors'!T97</f>
        <v>25769.717226938181</v>
      </c>
      <c r="U85" s="291">
        <f ca="1">U$78*'8.Routing factors'!U97</f>
        <v>2576.9717226938183</v>
      </c>
      <c r="V85" s="291">
        <f ca="1">V$78*'8.Routing factors'!V97</f>
        <v>7730.9151680814557</v>
      </c>
      <c r="W85" s="291">
        <f ca="1">W$78*'8.Routing factors'!W97</f>
        <v>327.36200824430841</v>
      </c>
      <c r="X85" s="291">
        <f ca="1">X$78*'8.Routing factors'!X97</f>
        <v>3367.8530618554055</v>
      </c>
      <c r="Y85" s="291">
        <f ca="1">Y$78*'8.Routing factors'!Y97</f>
        <v>329.85238050480876</v>
      </c>
      <c r="Z85" s="291">
        <f ca="1">Z$78*'8.Routing factors'!Z97</f>
        <v>329.85238050480876</v>
      </c>
      <c r="AA85" s="291">
        <f ca="1">AA$78*'8.Routing factors'!AA97</f>
        <v>654.72401648861683</v>
      </c>
      <c r="AB85" s="291">
        <f ca="1">AB$78*'8.Routing factors'!AB97</f>
        <v>6735.7061237108119</v>
      </c>
      <c r="AC85" s="291">
        <f ca="1">AC$78*'8.Routing factors'!AC97</f>
        <v>329.85238050480876</v>
      </c>
      <c r="AD85" s="291">
        <f ca="1">AD$78*'8.Routing factors'!AD97</f>
        <v>329.85238050480876</v>
      </c>
      <c r="AE85" s="291">
        <f ca="1">AE$78*'8.Routing factors'!AE97</f>
        <v>255.75156894086592</v>
      </c>
      <c r="AF85" s="291">
        <f ca="1">AF$78*'8.Routing factors'!AF97</f>
        <v>131.55676022872677</v>
      </c>
      <c r="AG85" s="291">
        <f ca="1">AG$78*'8.Routing factors'!AG97</f>
        <v>515.39434453876368</v>
      </c>
      <c r="AH85" s="291">
        <f ca="1">AH$78*'8.Routing factors'!AH97</f>
        <v>171.13761250780146</v>
      </c>
      <c r="AI85" s="291">
        <f ca="1">AI$78*'8.Routing factors'!AI97</f>
        <v>1711.3761250780151</v>
      </c>
      <c r="AJ85" s="291">
        <f ca="1">AJ$78*'8.Routing factors'!AJ97</f>
        <v>104761.90220521844</v>
      </c>
      <c r="AK85" s="291">
        <f ca="1">AK$78*'8.Routing factors'!AK97</f>
        <v>0</v>
      </c>
      <c r="AL85" s="291">
        <f ca="1">AL$78*'8.Routing factors'!AL97</f>
        <v>0</v>
      </c>
      <c r="AM85" s="291">
        <f ca="1">AM$78*'8.Routing factors'!AM97</f>
        <v>0</v>
      </c>
      <c r="AN85" s="291">
        <f ca="1">AN$78*'8.Routing factors'!AN97</f>
        <v>2597.803102984622</v>
      </c>
      <c r="AO85" s="291">
        <f ca="1">AO$78*'8.Routing factors'!AO97</f>
        <v>0</v>
      </c>
      <c r="AP85" s="291">
        <f ca="1">AP$78*'8.Routing factors'!AP97</f>
        <v>0</v>
      </c>
      <c r="AR85" s="297">
        <f t="shared" ca="1" si="6"/>
        <v>169302.318291676</v>
      </c>
      <c r="AS85" s="295">
        <f ca="1">'2.Traffic'!K79</f>
        <v>81182412</v>
      </c>
      <c r="AT85" s="296">
        <f t="shared" ca="1" si="7"/>
        <v>2.0854556315926657E-3</v>
      </c>
    </row>
    <row r="86" spans="1:46" ht="25.5">
      <c r="A86" s="85"/>
      <c r="C86" s="487" t="str">
        <f ca="1">'C. Masterfiles'!C92</f>
        <v>S07</v>
      </c>
      <c r="D86" s="487" t="str">
        <f ca="1">'C. Masterfiles'!D92</f>
        <v>Повиквания към специални номера (Calls to special numbers)</v>
      </c>
      <c r="E86" s="291">
        <f ca="1">E$78*'8.Routing factors'!E98</f>
        <v>2.6471617117764978</v>
      </c>
      <c r="F86" s="291">
        <f ca="1">F$78*'8.Routing factors'!F98</f>
        <v>0.81229798421338983</v>
      </c>
      <c r="G86" s="291">
        <f ca="1">G$78*'8.Routing factors'!G98</f>
        <v>0.11828149319267417</v>
      </c>
      <c r="H86" s="291">
        <f ca="1">H$78*'8.Routing factors'!H98</f>
        <v>0.16245959684267802</v>
      </c>
      <c r="I86" s="291">
        <f ca="1">I$78*'8.Routing factors'!I98</f>
        <v>0.32491919368535604</v>
      </c>
      <c r="J86" s="291">
        <f ca="1">J$78*'8.Routing factors'!J98</f>
        <v>1.6587421616210876</v>
      </c>
      <c r="K86" s="291">
        <f ca="1">K$78*'8.Routing factors'!K98</f>
        <v>0.53102779435746705</v>
      </c>
      <c r="L86" s="291">
        <f ca="1">L$78*'8.Routing factors'!L98</f>
        <v>0.16245959684267805</v>
      </c>
      <c r="M86" s="291">
        <f ca="1">M$78*'8.Routing factors'!M98</f>
        <v>0.3249191936853561</v>
      </c>
      <c r="N86" s="291">
        <f ca="1">N$78*'8.Routing factors'!N98</f>
        <v>1.658742161621088</v>
      </c>
      <c r="O86" s="291">
        <f ca="1">O$78*'8.Routing factors'!O98</f>
        <v>1.2650291819021087</v>
      </c>
      <c r="P86" s="291">
        <f ca="1">P$78*'8.Routing factors'!P98</f>
        <v>0.16245959684267802</v>
      </c>
      <c r="Q86" s="291">
        <f ca="1">Q$78*'8.Routing factors'!Q98</f>
        <v>0.32491919368535604</v>
      </c>
      <c r="R86" s="291">
        <f ca="1">R$78*'8.Routing factors'!R98</f>
        <v>3.3174843232421751</v>
      </c>
      <c r="S86" s="291">
        <f ca="1">S$78*'8.Routing factors'!S98</f>
        <v>2.5192661467792397E-2</v>
      </c>
      <c r="T86" s="291">
        <f ca="1">T$78*'8.Routing factors'!T98</f>
        <v>12.692156003334219</v>
      </c>
      <c r="U86" s="291">
        <f ca="1">U$78*'8.Routing factors'!U98</f>
        <v>1.2692156003334221</v>
      </c>
      <c r="V86" s="291">
        <f ca="1">V$78*'8.Routing factors'!V98</f>
        <v>3.8076468010002666</v>
      </c>
      <c r="W86" s="291">
        <f ca="1">W$78*'8.Routing factors'!W98</f>
        <v>0.16123303339387132</v>
      </c>
      <c r="X86" s="291">
        <f ca="1">X$78*'8.Routing factors'!X98</f>
        <v>1.6587421616210876</v>
      </c>
      <c r="Y86" s="291">
        <f ca="1">Y$78*'8.Routing factors'!Y98</f>
        <v>0.16245959684267802</v>
      </c>
      <c r="Z86" s="291">
        <f ca="1">Z$78*'8.Routing factors'!Z98</f>
        <v>0.16245959684267802</v>
      </c>
      <c r="AA86" s="291">
        <f ca="1">AA$78*'8.Routing factors'!AA98</f>
        <v>0</v>
      </c>
      <c r="AB86" s="291">
        <f ca="1">AB$78*'8.Routing factors'!AB98</f>
        <v>0</v>
      </c>
      <c r="AC86" s="291">
        <f ca="1">AC$78*'8.Routing factors'!AC98</f>
        <v>0</v>
      </c>
      <c r="AD86" s="291">
        <f ca="1">AD$78*'8.Routing factors'!AD98</f>
        <v>0</v>
      </c>
      <c r="AE86" s="291">
        <f ca="1">AE$78*'8.Routing factors'!AE98</f>
        <v>0.12596330733896197</v>
      </c>
      <c r="AF86" s="291">
        <f ca="1">AF$78*'8.Routing factors'!AF98</f>
        <v>6.4794615688323731E-2</v>
      </c>
      <c r="AG86" s="291">
        <f ca="1">AG$78*'8.Routing factors'!AG98</f>
        <v>0.25384312006668441</v>
      </c>
      <c r="AH86" s="291">
        <f ca="1">AH$78*'8.Routing factors'!AH98</f>
        <v>8.4289061337335269E-2</v>
      </c>
      <c r="AI86" s="291">
        <f ca="1">AI$78*'8.Routing factors'!AI98</f>
        <v>0.84289061337335291</v>
      </c>
      <c r="AJ86" s="291">
        <f ca="1">AJ$78*'8.Routing factors'!AJ98</f>
        <v>51.597555156900647</v>
      </c>
      <c r="AK86" s="291">
        <f ca="1">AK$78*'8.Routing factors'!AK98</f>
        <v>7.4942911422875618</v>
      </c>
      <c r="AL86" s="291">
        <f ca="1">AL$78*'8.Routing factors'!AL98</f>
        <v>3.9126195087441062</v>
      </c>
      <c r="AM86" s="291">
        <f ca="1">AM$78*'8.Routing factors'!AM98</f>
        <v>1.435761343635847</v>
      </c>
      <c r="AN86" s="291">
        <f ca="1">AN$78*'8.Routing factors'!AN98</f>
        <v>1.279475516113145</v>
      </c>
      <c r="AO86" s="291">
        <f ca="1">AO$78*'8.Routing factors'!AO98</f>
        <v>0</v>
      </c>
      <c r="AP86" s="291">
        <f ca="1">AP$78*'8.Routing factors'!AP98</f>
        <v>0</v>
      </c>
      <c r="AR86" s="297">
        <f t="shared" ca="1" si="6"/>
        <v>100.50149202383257</v>
      </c>
      <c r="AS86" s="295">
        <f ca="1">'2.Traffic'!K80</f>
        <v>40591.205999999998</v>
      </c>
      <c r="AT86" s="296">
        <f t="shared" ca="1" si="7"/>
        <v>2.4759424990682113E-3</v>
      </c>
    </row>
    <row r="87" spans="1:46">
      <c r="A87" s="85"/>
      <c r="C87" s="487" t="str">
        <f ca="1">'C. Masterfiles'!C93</f>
        <v>S08</v>
      </c>
      <c r="D87" s="487" t="str">
        <f ca="1">'C. Masterfiles'!D93</f>
        <v>Достъп до интернет (Internet access)</v>
      </c>
      <c r="E87" s="291">
        <f ca="1">E$78*'8.Routing factors'!E99</f>
        <v>10524929.71863671</v>
      </c>
      <c r="F87" s="291">
        <f ca="1">F$78*'8.Routing factors'!F99</f>
        <v>3229639.9409232736</v>
      </c>
      <c r="G87" s="291">
        <f ca="1">G$78*'8.Routing factors'!G99</f>
        <v>470278.93963941192</v>
      </c>
      <c r="H87" s="291">
        <f ca="1">H$78*'8.Routing factors'!H99</f>
        <v>645927.98818465485</v>
      </c>
      <c r="I87" s="291">
        <f ca="1">I$78*'8.Routing factors'!I99</f>
        <v>1291855.9763693097</v>
      </c>
      <c r="J87" s="291">
        <f ca="1">J$78*'8.Routing factors'!J99</f>
        <v>6595042.756449285</v>
      </c>
      <c r="K87" s="291">
        <f ca="1">K$78*'8.Routing factors'!K99</f>
        <v>2111329.3492388255</v>
      </c>
      <c r="L87" s="291">
        <f ca="1">L$78*'8.Routing factors'!L99</f>
        <v>645927.98818465497</v>
      </c>
      <c r="M87" s="291">
        <f ca="1">M$78*'8.Routing factors'!M99</f>
        <v>1291855.9763693099</v>
      </c>
      <c r="N87" s="291">
        <f ca="1">N$78*'8.Routing factors'!N99</f>
        <v>6595042.7564492859</v>
      </c>
      <c r="O87" s="291">
        <f ca="1">O$78*'8.Routing factors'!O99</f>
        <v>2514833.7504868554</v>
      </c>
      <c r="P87" s="291">
        <f ca="1">P$78*'8.Routing factors'!P99</f>
        <v>0</v>
      </c>
      <c r="Q87" s="291">
        <f ca="1">Q$78*'8.Routing factors'!Q99</f>
        <v>0</v>
      </c>
      <c r="R87" s="291">
        <f ca="1">R$78*'8.Routing factors'!R99</f>
        <v>6595042.756449285</v>
      </c>
      <c r="S87" s="291">
        <f ca="1">S$78*'8.Routing factors'!S99</f>
        <v>0</v>
      </c>
      <c r="T87" s="291">
        <f ca="1">T$78*'8.Routing factors'!T99</f>
        <v>0</v>
      </c>
      <c r="U87" s="291">
        <f ca="1">U$78*'8.Routing factors'!U99</f>
        <v>0</v>
      </c>
      <c r="V87" s="291">
        <f ca="1">V$78*'8.Routing factors'!V99</f>
        <v>0</v>
      </c>
      <c r="W87" s="291">
        <f ca="1">W$78*'8.Routing factors'!W99</f>
        <v>0</v>
      </c>
      <c r="X87" s="291">
        <f ca="1">X$78*'8.Routing factors'!X99</f>
        <v>0</v>
      </c>
      <c r="Y87" s="291">
        <f ca="1">Y$78*'8.Routing factors'!Y99</f>
        <v>0</v>
      </c>
      <c r="Z87" s="291">
        <f ca="1">Z$78*'8.Routing factors'!Z99</f>
        <v>0</v>
      </c>
      <c r="AA87" s="291">
        <f ca="1">AA$78*'8.Routing factors'!AA99</f>
        <v>0</v>
      </c>
      <c r="AB87" s="291">
        <f ca="1">AB$78*'8.Routing factors'!AB99</f>
        <v>0</v>
      </c>
      <c r="AC87" s="291">
        <f ca="1">AC$78*'8.Routing factors'!AC99</f>
        <v>0</v>
      </c>
      <c r="AD87" s="291">
        <f ca="1">AD$78*'8.Routing factors'!AD99</f>
        <v>0</v>
      </c>
      <c r="AE87" s="291">
        <f ca="1">AE$78*'8.Routing factors'!AE99</f>
        <v>0</v>
      </c>
      <c r="AF87" s="291">
        <f ca="1">AF$78*'8.Routing factors'!AF99</f>
        <v>0</v>
      </c>
      <c r="AG87" s="291">
        <f ca="1">AG$78*'8.Routing factors'!AG99</f>
        <v>0</v>
      </c>
      <c r="AH87" s="291">
        <f ca="1">AH$78*'8.Routing factors'!AH99</f>
        <v>335127.40936025378</v>
      </c>
      <c r="AI87" s="291">
        <f ca="1">AI$78*'8.Routing factors'!AI99</f>
        <v>3351274.0936025386</v>
      </c>
      <c r="AJ87" s="291">
        <f ca="1">AJ$78*'8.Routing factors'!AJ99</f>
        <v>0</v>
      </c>
      <c r="AK87" s="291">
        <f ca="1">AK$78*'8.Routing factors'!AK99</f>
        <v>29796777.134043809</v>
      </c>
      <c r="AL87" s="291">
        <f ca="1">AL$78*'8.Routing factors'!AL99</f>
        <v>15556301.363116525</v>
      </c>
      <c r="AM87" s="291">
        <f ca="1">AM$78*'8.Routing factors'!AM99</f>
        <v>5708486.6282542236</v>
      </c>
      <c r="AN87" s="291">
        <f ca="1">AN$78*'8.Routing factors'!AN99</f>
        <v>5087105.1148477262</v>
      </c>
      <c r="AO87" s="291">
        <f ca="1">AO$78*'8.Routing factors'!AO99</f>
        <v>0</v>
      </c>
      <c r="AP87" s="291">
        <f ca="1">AP$78*'8.Routing factors'!AP99</f>
        <v>0</v>
      </c>
      <c r="AR87" s="297">
        <f t="shared" ca="1" si="6"/>
        <v>102346779.64060591</v>
      </c>
      <c r="AS87" s="295">
        <f ca="1">'2.Traffic'!K81</f>
        <v>4059120.5999999996</v>
      </c>
      <c r="AT87" s="296">
        <f t="shared" ca="1" si="7"/>
        <v>25.214027797204626</v>
      </c>
    </row>
    <row r="88" spans="1:46" ht="25.5">
      <c r="A88" s="85"/>
      <c r="C88" s="487" t="str">
        <f ca="1">'C. Masterfiles'!C94</f>
        <v>S09</v>
      </c>
      <c r="D88" s="487" t="str">
        <f ca="1">'C. Masterfiles'!D94</f>
        <v>Селищен нает капацитет на дребно (Retail local leased capacity)</v>
      </c>
      <c r="E88" s="291">
        <f ca="1">E$78*'8.Routing factors'!E100</f>
        <v>1184054.59334663</v>
      </c>
      <c r="F88" s="291">
        <f ca="1">F$78*'8.Routing factors'!F100</f>
        <v>363334.49335386825</v>
      </c>
      <c r="G88" s="291">
        <f ca="1">G$78*'8.Routing factors'!G100</f>
        <v>39679.785532075381</v>
      </c>
      <c r="H88" s="291">
        <f ca="1">H$78*'8.Routing factors'!H100</f>
        <v>54500.174003080254</v>
      </c>
      <c r="I88" s="291">
        <f ca="1">I$78*'8.Routing factors'!I100</f>
        <v>109000.34800616051</v>
      </c>
      <c r="J88" s="291">
        <f ca="1">J$78*'8.Routing factors'!J100</f>
        <v>556456.73257540842</v>
      </c>
      <c r="K88" s="291">
        <f ca="1">K$78*'8.Routing factors'!K100</f>
        <v>0</v>
      </c>
      <c r="L88" s="291">
        <f ca="1">L$78*'8.Routing factors'!L100</f>
        <v>0</v>
      </c>
      <c r="M88" s="291">
        <f ca="1">M$78*'8.Routing factors'!M100</f>
        <v>0</v>
      </c>
      <c r="N88" s="291">
        <f ca="1">N$78*'8.Routing factors'!N100</f>
        <v>0</v>
      </c>
      <c r="O88" s="291">
        <f ca="1">O$78*'8.Routing factors'!O100</f>
        <v>0</v>
      </c>
      <c r="P88" s="291">
        <f ca="1">P$78*'8.Routing factors'!P100</f>
        <v>0</v>
      </c>
      <c r="Q88" s="291">
        <f ca="1">Q$78*'8.Routing factors'!Q100</f>
        <v>0</v>
      </c>
      <c r="R88" s="291">
        <f ca="1">R$78*'8.Routing factors'!R100</f>
        <v>0</v>
      </c>
      <c r="S88" s="291">
        <f ca="1">S$78*'8.Routing factors'!S100</f>
        <v>0</v>
      </c>
      <c r="T88" s="291">
        <f ca="1">T$78*'8.Routing factors'!T100</f>
        <v>0</v>
      </c>
      <c r="U88" s="291">
        <f ca="1">U$78*'8.Routing factors'!U100</f>
        <v>0</v>
      </c>
      <c r="V88" s="291">
        <f ca="1">V$78*'8.Routing factors'!V100</f>
        <v>0</v>
      </c>
      <c r="W88" s="291">
        <f ca="1">W$78*'8.Routing factors'!W100</f>
        <v>0</v>
      </c>
      <c r="X88" s="291">
        <f ca="1">X$78*'8.Routing factors'!X100</f>
        <v>0</v>
      </c>
      <c r="Y88" s="291">
        <f ca="1">Y$78*'8.Routing factors'!Y100</f>
        <v>0</v>
      </c>
      <c r="Z88" s="291">
        <f ca="1">Z$78*'8.Routing factors'!Z100</f>
        <v>0</v>
      </c>
      <c r="AA88" s="291">
        <f ca="1">AA$78*'8.Routing factors'!AA100</f>
        <v>0</v>
      </c>
      <c r="AB88" s="291">
        <f ca="1">AB$78*'8.Routing factors'!AB100</f>
        <v>0</v>
      </c>
      <c r="AC88" s="291">
        <f ca="1">AC$78*'8.Routing factors'!AC100</f>
        <v>0</v>
      </c>
      <c r="AD88" s="291">
        <f ca="1">AD$78*'8.Routing factors'!AD100</f>
        <v>0</v>
      </c>
      <c r="AE88" s="291">
        <f ca="1">AE$78*'8.Routing factors'!AE100</f>
        <v>0</v>
      </c>
      <c r="AF88" s="291">
        <f ca="1">AF$78*'8.Routing factors'!AF100</f>
        <v>0</v>
      </c>
      <c r="AG88" s="291">
        <f ca="1">AG$78*'8.Routing factors'!AG100</f>
        <v>0</v>
      </c>
      <c r="AH88" s="291">
        <f ca="1">AH$78*'8.Routing factors'!AH100</f>
        <v>18850.916776514274</v>
      </c>
      <c r="AI88" s="291">
        <f ca="1">AI$78*'8.Routing factors'!AI100</f>
        <v>188509.16776514277</v>
      </c>
      <c r="AJ88" s="291">
        <f ca="1">AJ$78*'8.Routing factors'!AJ100</f>
        <v>0</v>
      </c>
      <c r="AK88" s="291">
        <f ca="1">AK$78*'8.Routing factors'!AK100</f>
        <v>3352137.4275799287</v>
      </c>
      <c r="AL88" s="291">
        <f ca="1">AL$78*'8.Routing factors'!AL100</f>
        <v>1312562.9275129568</v>
      </c>
      <c r="AM88" s="291">
        <f ca="1">AM$78*'8.Routing factors'!AM100</f>
        <v>0</v>
      </c>
      <c r="AN88" s="291">
        <f ca="1">AN$78*'8.Routing factors'!AN100</f>
        <v>0</v>
      </c>
      <c r="AO88" s="291">
        <f ca="1">AO$78*'8.Routing factors'!AO100</f>
        <v>0</v>
      </c>
      <c r="AP88" s="291">
        <f ca="1">AP$78*'8.Routing factors'!AP100</f>
        <v>0</v>
      </c>
      <c r="AR88" s="297">
        <f t="shared" ca="1" si="6"/>
        <v>7179086.5664517656</v>
      </c>
      <c r="AS88" s="295">
        <f ca="1">'2.Traffic'!K82</f>
        <v>811824.11999999988</v>
      </c>
      <c r="AT88" s="296">
        <f t="shared" ca="1" si="7"/>
        <v>8.8431550499531433</v>
      </c>
    </row>
    <row r="89" spans="1:46" ht="25.5">
      <c r="A89" s="85"/>
      <c r="C89" s="487" t="str">
        <f ca="1">'C. Masterfiles'!C95</f>
        <v>S10</v>
      </c>
      <c r="D89" s="487" t="str">
        <f ca="1">'C. Masterfiles'!D95</f>
        <v>Национален нает капацитет на дребно (Retail long distance leased capacity)</v>
      </c>
      <c r="E89" s="291">
        <f ca="1">E$78*'8.Routing factors'!E101</f>
        <v>592027.296673315</v>
      </c>
      <c r="F89" s="291">
        <f ca="1">F$78*'8.Routing factors'!F101</f>
        <v>181667.24667693413</v>
      </c>
      <c r="G89" s="291">
        <f ca="1">G$78*'8.Routing factors'!G101</f>
        <v>26453.19035471692</v>
      </c>
      <c r="H89" s="291">
        <f ca="1">H$78*'8.Routing factors'!H101</f>
        <v>36333.449335386831</v>
      </c>
      <c r="I89" s="291">
        <f ca="1">I$78*'8.Routing factors'!I101</f>
        <v>72666.898670773662</v>
      </c>
      <c r="J89" s="291">
        <f ca="1">J$78*'8.Routing factors'!J101</f>
        <v>370971.15505027224</v>
      </c>
      <c r="K89" s="291">
        <f ca="1">K$78*'8.Routing factors'!K101</f>
        <v>118762.27589468393</v>
      </c>
      <c r="L89" s="291">
        <f ca="1">L$78*'8.Routing factors'!L101</f>
        <v>36333.449335386846</v>
      </c>
      <c r="M89" s="291">
        <f ca="1">M$78*'8.Routing factors'!M101</f>
        <v>72666.898670773691</v>
      </c>
      <c r="N89" s="291">
        <f ca="1">N$78*'8.Routing factors'!N101</f>
        <v>370971.15505027235</v>
      </c>
      <c r="O89" s="291">
        <f ca="1">O$78*'8.Routing factors'!O101</f>
        <v>106094.5488486642</v>
      </c>
      <c r="P89" s="291">
        <f ca="1">P$78*'8.Routing factors'!P101</f>
        <v>27250.087001540131</v>
      </c>
      <c r="Q89" s="291">
        <f ca="1">Q$78*'8.Routing factors'!Q101</f>
        <v>54500.174003080268</v>
      </c>
      <c r="R89" s="291">
        <f ca="1">R$78*'8.Routing factors'!R101</f>
        <v>278228.36628770421</v>
      </c>
      <c r="S89" s="291">
        <f ca="1">S$78*'8.Routing factors'!S101</f>
        <v>0</v>
      </c>
      <c r="T89" s="291">
        <f ca="1">T$78*'8.Routing factors'!T101</f>
        <v>0</v>
      </c>
      <c r="U89" s="291">
        <f ca="1">U$78*'8.Routing factors'!U101</f>
        <v>0</v>
      </c>
      <c r="V89" s="291">
        <f ca="1">V$78*'8.Routing factors'!V101</f>
        <v>0</v>
      </c>
      <c r="W89" s="291">
        <f ca="1">W$78*'8.Routing factors'!W101</f>
        <v>0</v>
      </c>
      <c r="X89" s="291">
        <f ca="1">X$78*'8.Routing factors'!X101</f>
        <v>0</v>
      </c>
      <c r="Y89" s="291">
        <f ca="1">Y$78*'8.Routing factors'!Y101</f>
        <v>0</v>
      </c>
      <c r="Z89" s="291">
        <f ca="1">Z$78*'8.Routing factors'!Z101</f>
        <v>0</v>
      </c>
      <c r="AA89" s="291">
        <f ca="1">AA$78*'8.Routing factors'!AA101</f>
        <v>0</v>
      </c>
      <c r="AB89" s="291">
        <f ca="1">AB$78*'8.Routing factors'!AB101</f>
        <v>0</v>
      </c>
      <c r="AC89" s="291">
        <f ca="1">AC$78*'8.Routing factors'!AC101</f>
        <v>0</v>
      </c>
      <c r="AD89" s="291">
        <f ca="1">AD$78*'8.Routing factors'!AD101</f>
        <v>0</v>
      </c>
      <c r="AE89" s="291">
        <f ca="1">AE$78*'8.Routing factors'!AE101</f>
        <v>0</v>
      </c>
      <c r="AF89" s="291">
        <f ca="1">AF$78*'8.Routing factors'!AF101</f>
        <v>0</v>
      </c>
      <c r="AG89" s="291">
        <f ca="1">AG$78*'8.Routing factors'!AG101</f>
        <v>0</v>
      </c>
      <c r="AH89" s="291">
        <f ca="1">AH$78*'8.Routing factors'!AH101</f>
        <v>9425.4583882571369</v>
      </c>
      <c r="AI89" s="291">
        <f ca="1">AI$78*'8.Routing factors'!AI101</f>
        <v>94254.583882571387</v>
      </c>
      <c r="AJ89" s="291">
        <f ca="1">AJ$78*'8.Routing factors'!AJ101</f>
        <v>0</v>
      </c>
      <c r="AK89" s="291">
        <f ca="1">AK$78*'8.Routing factors'!AK101</f>
        <v>1676068.7137899643</v>
      </c>
      <c r="AL89" s="291">
        <f ca="1">AL$78*'8.Routing factors'!AL101</f>
        <v>875041.95167530444</v>
      </c>
      <c r="AM89" s="291">
        <f ca="1">AM$78*'8.Routing factors'!AM101</f>
        <v>321102.37283930008</v>
      </c>
      <c r="AN89" s="291">
        <f ca="1">AN$78*'8.Routing factors'!AN101</f>
        <v>214612.24703263844</v>
      </c>
      <c r="AO89" s="291">
        <f ca="1">AO$78*'8.Routing factors'!AO101</f>
        <v>0</v>
      </c>
      <c r="AP89" s="291">
        <f ca="1">AP$78*'8.Routing factors'!AP101</f>
        <v>0</v>
      </c>
      <c r="AR89" s="297">
        <f t="shared" ca="1" si="6"/>
        <v>5535431.5194615396</v>
      </c>
      <c r="AS89" s="295">
        <f ca="1">'2.Traffic'!K83</f>
        <v>405912.05999999994</v>
      </c>
      <c r="AT89" s="296">
        <f t="shared" ca="1" si="7"/>
        <v>13.637021574233444</v>
      </c>
    </row>
    <row r="90" spans="1:46" ht="38.25">
      <c r="A90" s="85"/>
      <c r="C90" s="487" t="str">
        <f ca="1">'C. Masterfiles'!C96</f>
        <v>S11</v>
      </c>
      <c r="D90" s="487" t="str">
        <f ca="1">'C. Masterfiles'!D96</f>
        <v>Международен нает капацитет на дребно (Retail International leased capacity)</v>
      </c>
      <c r="E90" s="291">
        <f ca="1">E$78*'8.Routing factors'!E102</f>
        <v>118405.45933466301</v>
      </c>
      <c r="F90" s="291">
        <f ca="1">F$78*'8.Routing factors'!F102</f>
        <v>36333.449335386831</v>
      </c>
      <c r="G90" s="291">
        <f ca="1">G$78*'8.Routing factors'!G102</f>
        <v>5290.6380709433852</v>
      </c>
      <c r="H90" s="291">
        <f ca="1">H$78*'8.Routing factors'!H102</f>
        <v>7266.689867077368</v>
      </c>
      <c r="I90" s="291">
        <f ca="1">I$78*'8.Routing factors'!I102</f>
        <v>14533.379734154736</v>
      </c>
      <c r="J90" s="291">
        <f ca="1">J$78*'8.Routing factors'!J102</f>
        <v>74194.231010054456</v>
      </c>
      <c r="K90" s="291">
        <f ca="1">K$78*'8.Routing factors'!K102</f>
        <v>23752.455178936787</v>
      </c>
      <c r="L90" s="291">
        <f ca="1">L$78*'8.Routing factors'!L102</f>
        <v>7266.6898670773699</v>
      </c>
      <c r="M90" s="291">
        <f ca="1">M$78*'8.Routing factors'!M102</f>
        <v>14533.37973415474</v>
      </c>
      <c r="N90" s="291">
        <f ca="1">N$78*'8.Routing factors'!N102</f>
        <v>74194.231010054471</v>
      </c>
      <c r="O90" s="291">
        <f ca="1">O$78*'8.Routing factors'!O102</f>
        <v>28291.879692977127</v>
      </c>
      <c r="P90" s="291">
        <f ca="1">P$78*'8.Routing factors'!P102</f>
        <v>7266.6898670773689</v>
      </c>
      <c r="Q90" s="291">
        <f ca="1">Q$78*'8.Routing factors'!Q102</f>
        <v>14533.37973415474</v>
      </c>
      <c r="R90" s="291">
        <f ca="1">R$78*'8.Routing factors'!R102</f>
        <v>74194.231010054471</v>
      </c>
      <c r="S90" s="291">
        <f ca="1">S$78*'8.Routing factors'!S102</f>
        <v>0</v>
      </c>
      <c r="T90" s="291">
        <f ca="1">T$78*'8.Routing factors'!T102</f>
        <v>0</v>
      </c>
      <c r="U90" s="291">
        <f ca="1">U$78*'8.Routing factors'!U102</f>
        <v>0</v>
      </c>
      <c r="V90" s="291">
        <f ca="1">V$78*'8.Routing factors'!V102</f>
        <v>0</v>
      </c>
      <c r="W90" s="291">
        <f ca="1">W$78*'8.Routing factors'!W102</f>
        <v>0</v>
      </c>
      <c r="X90" s="291">
        <f ca="1">X$78*'8.Routing factors'!X102</f>
        <v>0</v>
      </c>
      <c r="Y90" s="291">
        <f ca="1">Y$78*'8.Routing factors'!Y102</f>
        <v>0</v>
      </c>
      <c r="Z90" s="291">
        <f ca="1">Z$78*'8.Routing factors'!Z102</f>
        <v>0</v>
      </c>
      <c r="AA90" s="291">
        <f ca="1">AA$78*'8.Routing factors'!AA102</f>
        <v>0</v>
      </c>
      <c r="AB90" s="291">
        <f ca="1">AB$78*'8.Routing factors'!AB102</f>
        <v>0</v>
      </c>
      <c r="AC90" s="291">
        <f ca="1">AC$78*'8.Routing factors'!AC102</f>
        <v>0</v>
      </c>
      <c r="AD90" s="291">
        <f ca="1">AD$78*'8.Routing factors'!AD102</f>
        <v>0</v>
      </c>
      <c r="AE90" s="291">
        <f ca="1">AE$78*'8.Routing factors'!AE102</f>
        <v>0</v>
      </c>
      <c r="AF90" s="291">
        <f ca="1">AF$78*'8.Routing factors'!AF102</f>
        <v>0</v>
      </c>
      <c r="AG90" s="291">
        <f ca="1">AG$78*'8.Routing factors'!AG102</f>
        <v>0</v>
      </c>
      <c r="AH90" s="291">
        <f ca="1">AH$78*'8.Routing factors'!AH102</f>
        <v>3770.1833553028555</v>
      </c>
      <c r="AI90" s="291">
        <f ca="1">AI$78*'8.Routing factors'!AI102</f>
        <v>37701.833553028562</v>
      </c>
      <c r="AJ90" s="291">
        <f ca="1">AJ$78*'8.Routing factors'!AJ102</f>
        <v>0</v>
      </c>
      <c r="AK90" s="291">
        <f ca="1">AK$78*'8.Routing factors'!AK102</f>
        <v>335213.74275799288</v>
      </c>
      <c r="AL90" s="291">
        <f ca="1">AL$78*'8.Routing factors'!AL102</f>
        <v>175008.39033506095</v>
      </c>
      <c r="AM90" s="291">
        <f ca="1">AM$78*'8.Routing factors'!AM102</f>
        <v>64220.474567860023</v>
      </c>
      <c r="AN90" s="291">
        <f ca="1">AN$78*'8.Routing factors'!AN102</f>
        <v>57229.93254203692</v>
      </c>
      <c r="AO90" s="291">
        <f ca="1">AO$78*'8.Routing factors'!AO102</f>
        <v>0</v>
      </c>
      <c r="AP90" s="291">
        <f ca="1">AP$78*'8.Routing factors'!AP102</f>
        <v>0</v>
      </c>
      <c r="AR90" s="297">
        <f t="shared" ca="1" si="6"/>
        <v>1173201.3405580493</v>
      </c>
      <c r="AS90" s="295">
        <f ca="1">'2.Traffic'!K84</f>
        <v>162364.82399999999</v>
      </c>
      <c r="AT90" s="296">
        <f t="shared" ca="1" si="7"/>
        <v>7.2257112818848581</v>
      </c>
    </row>
    <row r="91" spans="1:46">
      <c r="A91" s="85"/>
      <c r="C91" s="487" t="str">
        <f ca="1">'C. Masterfiles'!C97</f>
        <v>S12</v>
      </c>
      <c r="D91" s="487" t="str">
        <f ca="1">'C. Masterfiles'!D97</f>
        <v>IPTV</v>
      </c>
      <c r="E91" s="291">
        <f ca="1">E$78*'8.Routing factors'!E103</f>
        <v>28066.479249697903</v>
      </c>
      <c r="F91" s="291">
        <f ca="1">F$78*'8.Routing factors'!F103</f>
        <v>8612.3731757953992</v>
      </c>
      <c r="G91" s="291">
        <f ca="1">G$78*'8.Routing factors'!G103</f>
        <v>1254.0771723717655</v>
      </c>
      <c r="H91" s="291">
        <f ca="1">H$78*'8.Routing factors'!H103</f>
        <v>1722.47463515908</v>
      </c>
      <c r="I91" s="291">
        <f ca="1">I$78*'8.Routing factors'!I103</f>
        <v>3444.94927031816</v>
      </c>
      <c r="J91" s="291">
        <f ca="1">J$78*'8.Routing factors'!J103</f>
        <v>17586.780683864763</v>
      </c>
      <c r="K91" s="291">
        <f ca="1">K$78*'8.Routing factors'!K103</f>
        <v>5630.2115979702021</v>
      </c>
      <c r="L91" s="291">
        <f ca="1">L$78*'8.Routing factors'!L103</f>
        <v>1722.4746351590804</v>
      </c>
      <c r="M91" s="291">
        <f ca="1">M$78*'8.Routing factors'!M103</f>
        <v>3444.9492703181609</v>
      </c>
      <c r="N91" s="291">
        <f ca="1">N$78*'8.Routing factors'!N103</f>
        <v>17586.780683864767</v>
      </c>
      <c r="O91" s="291">
        <f ca="1">O$78*'8.Routing factors'!O103</f>
        <v>6706.2233346316152</v>
      </c>
      <c r="P91" s="291">
        <f ca="1">P$78*'8.Routing factors'!P103</f>
        <v>1722.4746351590802</v>
      </c>
      <c r="Q91" s="291">
        <f ca="1">Q$78*'8.Routing factors'!Q103</f>
        <v>3444.9492703181604</v>
      </c>
      <c r="R91" s="291">
        <f ca="1">R$78*'8.Routing factors'!R103</f>
        <v>17586.780683864763</v>
      </c>
      <c r="S91" s="291">
        <f ca="1">S$78*'8.Routing factors'!S103</f>
        <v>0</v>
      </c>
      <c r="T91" s="291">
        <f ca="1">T$78*'8.Routing factors'!T103</f>
        <v>0</v>
      </c>
      <c r="U91" s="291">
        <f ca="1">U$78*'8.Routing factors'!U103</f>
        <v>0</v>
      </c>
      <c r="V91" s="291">
        <f ca="1">V$78*'8.Routing factors'!V103</f>
        <v>0</v>
      </c>
      <c r="W91" s="291">
        <f ca="1">W$78*'8.Routing factors'!W103</f>
        <v>0</v>
      </c>
      <c r="X91" s="291">
        <f ca="1">X$78*'8.Routing factors'!X103</f>
        <v>0</v>
      </c>
      <c r="Y91" s="291">
        <f ca="1">Y$78*'8.Routing factors'!Y103</f>
        <v>0</v>
      </c>
      <c r="Z91" s="291">
        <f ca="1">Z$78*'8.Routing factors'!Z103</f>
        <v>0</v>
      </c>
      <c r="AA91" s="291">
        <f ca="1">AA$78*'8.Routing factors'!AA103</f>
        <v>0</v>
      </c>
      <c r="AB91" s="291">
        <f ca="1">AB$78*'8.Routing factors'!AB103</f>
        <v>0</v>
      </c>
      <c r="AC91" s="291">
        <f ca="1">AC$78*'8.Routing factors'!AC103</f>
        <v>0</v>
      </c>
      <c r="AD91" s="291">
        <f ca="1">AD$78*'8.Routing factors'!AD103</f>
        <v>0</v>
      </c>
      <c r="AE91" s="291">
        <f ca="1">AE$78*'8.Routing factors'!AE103</f>
        <v>0</v>
      </c>
      <c r="AF91" s="291">
        <f ca="1">AF$78*'8.Routing factors'!AF103</f>
        <v>0</v>
      </c>
      <c r="AG91" s="291">
        <f ca="1">AG$78*'8.Routing factors'!AG103</f>
        <v>0</v>
      </c>
      <c r="AH91" s="291">
        <f ca="1">AH$78*'8.Routing factors'!AH103</f>
        <v>893.67309162734375</v>
      </c>
      <c r="AI91" s="291">
        <f ca="1">AI$78*'8.Routing factors'!AI103</f>
        <v>8936.7309162734382</v>
      </c>
      <c r="AJ91" s="291">
        <f ca="1">AJ$78*'8.Routing factors'!AJ103</f>
        <v>0</v>
      </c>
      <c r="AK91" s="291">
        <f ca="1">AK$78*'8.Routing factors'!AK103</f>
        <v>79458.072357450175</v>
      </c>
      <c r="AL91" s="291">
        <f ca="1">AL$78*'8.Routing factors'!AL103</f>
        <v>41483.470301644076</v>
      </c>
      <c r="AM91" s="291">
        <f ca="1">AM$78*'8.Routing factors'!AM103</f>
        <v>15222.631008677932</v>
      </c>
      <c r="AN91" s="291">
        <f ca="1">AN$78*'8.Routing factors'!AN103</f>
        <v>13565.613639593939</v>
      </c>
      <c r="AO91" s="291">
        <f ca="1">AO$78*'8.Routing factors'!AO103</f>
        <v>0</v>
      </c>
      <c r="AP91" s="291">
        <f ca="1">AP$78*'8.Routing factors'!AP103</f>
        <v>0</v>
      </c>
      <c r="AR91" s="297">
        <f t="shared" ca="1" si="6"/>
        <v>278092.16961375979</v>
      </c>
      <c r="AS91" s="295">
        <f ca="1">'2.Traffic'!K85</f>
        <v>8118.2411999999995</v>
      </c>
      <c r="AT91" s="296">
        <f t="shared" ca="1" si="7"/>
        <v>34.255223854861541</v>
      </c>
    </row>
    <row r="92" spans="1:46" ht="25.5">
      <c r="A92" s="85"/>
      <c r="C92" s="487" t="str">
        <f ca="1">'C. Masterfiles'!C98</f>
        <v>S13</v>
      </c>
      <c r="D92" s="487" t="str">
        <f ca="1">'C. Masterfiles'!D98</f>
        <v>Селищен нает капацитет на едро (Wholesale local leased capacity)</v>
      </c>
      <c r="E92" s="291">
        <f ca="1">E$78*'8.Routing factors'!E104</f>
        <v>19734.243222443838</v>
      </c>
      <c r="F92" s="291">
        <f ca="1">F$78*'8.Routing factors'!F104</f>
        <v>6055.5748892311394</v>
      </c>
      <c r="G92" s="291">
        <f ca="1">G$78*'8.Routing factors'!G104</f>
        <v>881.7730118238976</v>
      </c>
      <c r="H92" s="291">
        <f ca="1">H$78*'8.Routing factors'!H104</f>
        <v>1211.1149778462282</v>
      </c>
      <c r="I92" s="291">
        <f ca="1">I$78*'8.Routing factors'!I104</f>
        <v>2422.2299556924563</v>
      </c>
      <c r="J92" s="291">
        <f ca="1">J$78*'8.Routing factors'!J104</f>
        <v>12365.705168342412</v>
      </c>
      <c r="K92" s="291">
        <f ca="1">K$78*'8.Routing factors'!K104</f>
        <v>3958.7425298227981</v>
      </c>
      <c r="L92" s="291">
        <f ca="1">L$78*'8.Routing factors'!L104</f>
        <v>1211.1149778462284</v>
      </c>
      <c r="M92" s="291">
        <f ca="1">M$78*'8.Routing factors'!M104</f>
        <v>2422.2299556924568</v>
      </c>
      <c r="N92" s="291">
        <f ca="1">N$78*'8.Routing factors'!N104</f>
        <v>12365.705168342414</v>
      </c>
      <c r="O92" s="291">
        <f ca="1">O$78*'8.Routing factors'!O104</f>
        <v>7072.9699232442817</v>
      </c>
      <c r="P92" s="291">
        <f ca="1">P$78*'8.Routing factors'!P104</f>
        <v>2422.2299556924563</v>
      </c>
      <c r="Q92" s="291">
        <f ca="1">Q$78*'8.Routing factors'!Q104</f>
        <v>2422.2299556924568</v>
      </c>
      <c r="R92" s="291">
        <f ca="1">R$78*'8.Routing factors'!R104</f>
        <v>18548.557752513618</v>
      </c>
      <c r="S92" s="291">
        <f ca="1">S$78*'8.Routing factors'!S104</f>
        <v>0</v>
      </c>
      <c r="T92" s="291">
        <f ca="1">T$78*'8.Routing factors'!T104</f>
        <v>0</v>
      </c>
      <c r="U92" s="291">
        <f ca="1">U$78*'8.Routing factors'!U104</f>
        <v>0</v>
      </c>
      <c r="V92" s="291">
        <f ca="1">V$78*'8.Routing factors'!V104</f>
        <v>0</v>
      </c>
      <c r="W92" s="291">
        <f ca="1">W$78*'8.Routing factors'!W104</f>
        <v>1201.9711082749707</v>
      </c>
      <c r="X92" s="291">
        <f ca="1">X$78*'8.Routing factors'!X104</f>
        <v>12365.705168342411</v>
      </c>
      <c r="Y92" s="291">
        <f ca="1">Y$78*'8.Routing factors'!Y104</f>
        <v>1211.1149778462282</v>
      </c>
      <c r="Z92" s="291">
        <f ca="1">Z$78*'8.Routing factors'!Z104</f>
        <v>1211.1149778462282</v>
      </c>
      <c r="AA92" s="291">
        <f ca="1">AA$78*'8.Routing factors'!AA104</f>
        <v>0</v>
      </c>
      <c r="AB92" s="291">
        <f ca="1">AB$78*'8.Routing factors'!AB104</f>
        <v>0</v>
      </c>
      <c r="AC92" s="291">
        <f ca="1">AC$78*'8.Routing factors'!AC104</f>
        <v>0</v>
      </c>
      <c r="AD92" s="291">
        <f ca="1">AD$78*'8.Routing factors'!AD104</f>
        <v>0</v>
      </c>
      <c r="AE92" s="291">
        <f ca="1">AE$78*'8.Routing factors'!AE104</f>
        <v>0</v>
      </c>
      <c r="AF92" s="291">
        <f ca="1">AF$78*'8.Routing factors'!AF104</f>
        <v>0</v>
      </c>
      <c r="AG92" s="291">
        <f ca="1">AG$78*'8.Routing factors'!AG104</f>
        <v>0</v>
      </c>
      <c r="AH92" s="291">
        <f ca="1">AH$78*'8.Routing factors'!AH104</f>
        <v>628.36389255047595</v>
      </c>
      <c r="AI92" s="291">
        <f ca="1">AI$78*'8.Routing factors'!AI104</f>
        <v>6283.6389255047616</v>
      </c>
      <c r="AJ92" s="291">
        <f ca="1">AJ$78*'8.Routing factors'!AJ104</f>
        <v>0</v>
      </c>
      <c r="AK92" s="291">
        <f ca="1">AK$78*'8.Routing factors'!AK104</f>
        <v>55868.957126332156</v>
      </c>
      <c r="AL92" s="291">
        <f ca="1">AL$78*'8.Routing factors'!AL104</f>
        <v>29168.065055843494</v>
      </c>
      <c r="AM92" s="291">
        <f ca="1">AM$78*'8.Routing factors'!AM104</f>
        <v>10703.412427976671</v>
      </c>
      <c r="AN92" s="291">
        <f ca="1">AN$78*'8.Routing factors'!AN104</f>
        <v>4769.1610451697443</v>
      </c>
      <c r="AO92" s="291">
        <f ca="1">AO$78*'8.Routing factors'!AO104</f>
        <v>0</v>
      </c>
      <c r="AP92" s="291">
        <f ca="1">AP$78*'8.Routing factors'!AP104</f>
        <v>0</v>
      </c>
      <c r="AR92" s="297">
        <f t="shared" ca="1" si="6"/>
        <v>216505.92614991384</v>
      </c>
      <c r="AS92" s="295">
        <f ca="1">'2.Traffic'!K86</f>
        <v>27060.804000000004</v>
      </c>
      <c r="AT92" s="296">
        <f t="shared" ca="1" si="7"/>
        <v>8.0007203832492859</v>
      </c>
    </row>
    <row r="93" spans="1:46" ht="38.25">
      <c r="A93" s="85"/>
      <c r="C93" s="487" t="str">
        <f ca="1">'C. Masterfiles'!C99</f>
        <v>S14</v>
      </c>
      <c r="D93" s="487" t="str">
        <f ca="1">'C. Masterfiles'!D99</f>
        <v>Национален нает капацитет на  едро (Wholesale long distance leased capacity)</v>
      </c>
      <c r="E93" s="291">
        <f ca="1">E$78*'8.Routing factors'!E105</f>
        <v>9867.121611221919</v>
      </c>
      <c r="F93" s="291">
        <f ca="1">F$78*'8.Routing factors'!F105</f>
        <v>3027.7874446155697</v>
      </c>
      <c r="G93" s="291">
        <f ca="1">G$78*'8.Routing factors'!G105</f>
        <v>440.8865059119488</v>
      </c>
      <c r="H93" s="291">
        <f ca="1">H$78*'8.Routing factors'!H105</f>
        <v>605.55748892311408</v>
      </c>
      <c r="I93" s="291">
        <f ca="1">I$78*'8.Routing factors'!I105</f>
        <v>1211.1149778462282</v>
      </c>
      <c r="J93" s="291">
        <f ca="1">J$78*'8.Routing factors'!J105</f>
        <v>6182.8525841712062</v>
      </c>
      <c r="K93" s="291">
        <f ca="1">K$78*'8.Routing factors'!K105</f>
        <v>1979.3712649113991</v>
      </c>
      <c r="L93" s="291">
        <f ca="1">L$78*'8.Routing factors'!L105</f>
        <v>605.55748892311419</v>
      </c>
      <c r="M93" s="291">
        <f ca="1">M$78*'8.Routing factors'!M105</f>
        <v>1211.1149778462284</v>
      </c>
      <c r="N93" s="291">
        <f ca="1">N$78*'8.Routing factors'!N105</f>
        <v>6182.8525841712071</v>
      </c>
      <c r="O93" s="291">
        <f ca="1">O$78*'8.Routing factors'!O105</f>
        <v>3536.4849616221409</v>
      </c>
      <c r="P93" s="291">
        <f ca="1">P$78*'8.Routing factors'!P105</f>
        <v>1211.1149778462282</v>
      </c>
      <c r="Q93" s="291">
        <f ca="1">Q$78*'8.Routing factors'!Q105</f>
        <v>1211.1149778462284</v>
      </c>
      <c r="R93" s="291">
        <f ca="1">R$78*'8.Routing factors'!R105</f>
        <v>9274.2788762568089</v>
      </c>
      <c r="S93" s="291">
        <f ca="1">S$78*'8.Routing factors'!S105</f>
        <v>0</v>
      </c>
      <c r="T93" s="291">
        <f ca="1">T$78*'8.Routing factors'!T105</f>
        <v>0</v>
      </c>
      <c r="U93" s="291">
        <f ca="1">U$78*'8.Routing factors'!U105</f>
        <v>0</v>
      </c>
      <c r="V93" s="291">
        <f ca="1">V$78*'8.Routing factors'!V105</f>
        <v>0</v>
      </c>
      <c r="W93" s="291">
        <f ca="1">W$78*'8.Routing factors'!W105</f>
        <v>600.98555413748534</v>
      </c>
      <c r="X93" s="291">
        <f ca="1">X$78*'8.Routing factors'!X105</f>
        <v>6182.8525841712053</v>
      </c>
      <c r="Y93" s="291">
        <f ca="1">Y$78*'8.Routing factors'!Y105</f>
        <v>605.55748892311408</v>
      </c>
      <c r="Z93" s="291">
        <f ca="1">Z$78*'8.Routing factors'!Z105</f>
        <v>605.55748892311408</v>
      </c>
      <c r="AA93" s="291">
        <f ca="1">AA$78*'8.Routing factors'!AA105</f>
        <v>0</v>
      </c>
      <c r="AB93" s="291">
        <f ca="1">AB$78*'8.Routing factors'!AB105</f>
        <v>0</v>
      </c>
      <c r="AC93" s="291">
        <f ca="1">AC$78*'8.Routing factors'!AC105</f>
        <v>0</v>
      </c>
      <c r="AD93" s="291">
        <f ca="1">AD$78*'8.Routing factors'!AD105</f>
        <v>0</v>
      </c>
      <c r="AE93" s="291">
        <f ca="1">AE$78*'8.Routing factors'!AE105</f>
        <v>0</v>
      </c>
      <c r="AF93" s="291">
        <f ca="1">AF$78*'8.Routing factors'!AF105</f>
        <v>0</v>
      </c>
      <c r="AG93" s="291">
        <f ca="1">AG$78*'8.Routing factors'!AG105</f>
        <v>0</v>
      </c>
      <c r="AH93" s="291">
        <f ca="1">AH$78*'8.Routing factors'!AH105</f>
        <v>314.18194627523798</v>
      </c>
      <c r="AI93" s="291">
        <f ca="1">AI$78*'8.Routing factors'!AI105</f>
        <v>3141.8194627523808</v>
      </c>
      <c r="AJ93" s="291">
        <f ca="1">AJ$78*'8.Routing factors'!AJ105</f>
        <v>0</v>
      </c>
      <c r="AK93" s="291">
        <f ca="1">AK$78*'8.Routing factors'!AK105</f>
        <v>27934.478563166078</v>
      </c>
      <c r="AL93" s="291">
        <f ca="1">AL$78*'8.Routing factors'!AL105</f>
        <v>14584.032527921747</v>
      </c>
      <c r="AM93" s="291">
        <f ca="1">AM$78*'8.Routing factors'!AM105</f>
        <v>5351.7062139883355</v>
      </c>
      <c r="AN93" s="291">
        <f ca="1">AN$78*'8.Routing factors'!AN105</f>
        <v>2384.5805225848721</v>
      </c>
      <c r="AO93" s="291">
        <f ca="1">AO$78*'8.Routing factors'!AO105</f>
        <v>0</v>
      </c>
      <c r="AP93" s="291">
        <f ca="1">AP$78*'8.Routing factors'!AP105</f>
        <v>0</v>
      </c>
      <c r="AR93" s="297">
        <f t="shared" ca="1" si="6"/>
        <v>108252.96307495692</v>
      </c>
      <c r="AS93" s="295">
        <f ca="1">'2.Traffic'!K87</f>
        <v>13530.402000000002</v>
      </c>
      <c r="AT93" s="296">
        <f t="shared" ca="1" si="7"/>
        <v>8.0007203832492859</v>
      </c>
    </row>
    <row r="94" spans="1:46" ht="38.25">
      <c r="A94" s="85"/>
      <c r="C94" s="487" t="str">
        <f ca="1">'C. Masterfiles'!C100</f>
        <v>S15</v>
      </c>
      <c r="D94" s="487" t="str">
        <f ca="1">'C. Masterfiles'!D100</f>
        <v>Международен нает капацитет на  едро (Wholesale International leased capacity)</v>
      </c>
      <c r="E94" s="291">
        <f ca="1">E$78*'8.Routing factors'!E106</f>
        <v>3946.8486444887681</v>
      </c>
      <c r="F94" s="291">
        <f ca="1">F$78*'8.Routing factors'!F106</f>
        <v>1211.1149778462282</v>
      </c>
      <c r="G94" s="291">
        <f ca="1">G$78*'8.Routing factors'!G106</f>
        <v>176.35460236477957</v>
      </c>
      <c r="H94" s="291">
        <f ca="1">H$78*'8.Routing factors'!H106</f>
        <v>242.22299556924568</v>
      </c>
      <c r="I94" s="291">
        <f ca="1">I$78*'8.Routing factors'!I106</f>
        <v>484.44599113849137</v>
      </c>
      <c r="J94" s="291">
        <f ca="1">J$78*'8.Routing factors'!J106</f>
        <v>2473.141033668483</v>
      </c>
      <c r="K94" s="291">
        <f ca="1">K$78*'8.Routing factors'!K106</f>
        <v>791.74850596455985</v>
      </c>
      <c r="L94" s="291">
        <f ca="1">L$78*'8.Routing factors'!L106</f>
        <v>242.22299556924574</v>
      </c>
      <c r="M94" s="291">
        <f ca="1">M$78*'8.Routing factors'!M106</f>
        <v>484.44599113849148</v>
      </c>
      <c r="N94" s="291">
        <f ca="1">N$78*'8.Routing factors'!N106</f>
        <v>2473.1410336684835</v>
      </c>
      <c r="O94" s="291">
        <f ca="1">O$78*'8.Routing factors'!O106</f>
        <v>943.06265643257109</v>
      </c>
      <c r="P94" s="291">
        <f ca="1">P$78*'8.Routing factors'!P106</f>
        <v>242.22299556924568</v>
      </c>
      <c r="Q94" s="291">
        <f ca="1">Q$78*'8.Routing factors'!Q106</f>
        <v>484.44599113849142</v>
      </c>
      <c r="R94" s="291">
        <f ca="1">R$78*'8.Routing factors'!R106</f>
        <v>2473.1410336684826</v>
      </c>
      <c r="S94" s="291">
        <f ca="1">S$78*'8.Routing factors'!S106</f>
        <v>0</v>
      </c>
      <c r="T94" s="291">
        <f ca="1">T$78*'8.Routing factors'!T106</f>
        <v>0</v>
      </c>
      <c r="U94" s="291">
        <f ca="1">U$78*'8.Routing factors'!U106</f>
        <v>0</v>
      </c>
      <c r="V94" s="291">
        <f ca="1">V$78*'8.Routing factors'!V106</f>
        <v>0</v>
      </c>
      <c r="W94" s="291">
        <f ca="1">W$78*'8.Routing factors'!W106</f>
        <v>0</v>
      </c>
      <c r="X94" s="291">
        <f ca="1">X$78*'8.Routing factors'!X106</f>
        <v>0</v>
      </c>
      <c r="Y94" s="291">
        <f ca="1">Y$78*'8.Routing factors'!Y106</f>
        <v>0</v>
      </c>
      <c r="Z94" s="291">
        <f ca="1">Z$78*'8.Routing factors'!Z106</f>
        <v>0</v>
      </c>
      <c r="AA94" s="291">
        <f ca="1">AA$78*'8.Routing factors'!AA106</f>
        <v>480.78844330998851</v>
      </c>
      <c r="AB94" s="291">
        <f ca="1">AB$78*'8.Routing factors'!AB106</f>
        <v>4946.2820673369661</v>
      </c>
      <c r="AC94" s="291">
        <f ca="1">AC$78*'8.Routing factors'!AC106</f>
        <v>242.22299556924571</v>
      </c>
      <c r="AD94" s="291">
        <f ca="1">AD$78*'8.Routing factors'!AD106</f>
        <v>242.22299556924571</v>
      </c>
      <c r="AE94" s="291">
        <f ca="1">AE$78*'8.Routing factors'!AE106</f>
        <v>0</v>
      </c>
      <c r="AF94" s="291">
        <f ca="1">AF$78*'8.Routing factors'!AF106</f>
        <v>0</v>
      </c>
      <c r="AG94" s="291">
        <f ca="1">AG$78*'8.Routing factors'!AG106</f>
        <v>0</v>
      </c>
      <c r="AH94" s="291">
        <f ca="1">AH$78*'8.Routing factors'!AH106</f>
        <v>125.67277851009524</v>
      </c>
      <c r="AI94" s="291">
        <f ca="1">AI$78*'8.Routing factors'!AI106</f>
        <v>1256.7277851009526</v>
      </c>
      <c r="AJ94" s="291">
        <f ca="1">AJ$78*'8.Routing factors'!AJ106</f>
        <v>0</v>
      </c>
      <c r="AK94" s="291">
        <f ca="1">AK$78*'8.Routing factors'!AK106</f>
        <v>11173.791425266434</v>
      </c>
      <c r="AL94" s="291">
        <f ca="1">AL$78*'8.Routing factors'!AL106</f>
        <v>5833.6130111686998</v>
      </c>
      <c r="AM94" s="291">
        <f ca="1">AM$78*'8.Routing factors'!AM106</f>
        <v>2140.6824855953346</v>
      </c>
      <c r="AN94" s="291">
        <f ca="1">AN$78*'8.Routing factors'!AN106</f>
        <v>1907.6644180678982</v>
      </c>
      <c r="AO94" s="291">
        <f ca="1">AO$78*'8.Routing factors'!AO106</f>
        <v>0</v>
      </c>
      <c r="AP94" s="291">
        <f ca="1">AP$78*'8.Routing factors'!AP106</f>
        <v>0</v>
      </c>
      <c r="AR94" s="297">
        <f t="shared" ca="1" si="6"/>
        <v>45018.22785372044</v>
      </c>
      <c r="AS94" s="295">
        <f ca="1">'2.Traffic'!K88</f>
        <v>5412.1608000000015</v>
      </c>
      <c r="AT94" s="296">
        <f t="shared" ca="1" si="7"/>
        <v>8.317976778095808</v>
      </c>
    </row>
    <row r="95" spans="1:46">
      <c r="A95" s="85"/>
    </row>
    <row r="96" spans="1:46">
      <c r="A96" s="85"/>
    </row>
    <row r="97" spans="1:46">
      <c r="A97" s="85"/>
      <c r="Y97" s="1"/>
      <c r="AR97" s="285">
        <f ca="1">'C. Masterfiles'!$D$110</f>
        <v>2019</v>
      </c>
      <c r="AS97" s="293"/>
      <c r="AT97" s="294"/>
    </row>
    <row r="98" spans="1:46" ht="38.25">
      <c r="A98" s="85"/>
      <c r="C98" s="253">
        <f ca="1">'C. Masterfiles'!$D$110</f>
        <v>2019</v>
      </c>
      <c r="D98" s="156"/>
      <c r="E98" s="288" t="str">
        <f ca="1">'C. Masterfiles'!$E$13</f>
        <v>MSAN-CMN</v>
      </c>
      <c r="F98" s="189" t="str">
        <f ca="1">'C. Masterfiles'!$E$14</f>
        <v>MSAN-1GE</v>
      </c>
      <c r="G98" s="189" t="str">
        <f ca="1">'C. Masterfiles'!$E$15</f>
        <v>AGGR-CMN</v>
      </c>
      <c r="H98" s="189" t="str">
        <f ca="1">'C. Masterfiles'!$E$16</f>
        <v>AGGR-1GE-MSAN</v>
      </c>
      <c r="I98" s="189" t="str">
        <f ca="1">'C. Masterfiles'!$E$17</f>
        <v>AGGR-2,5GE-AGGR</v>
      </c>
      <c r="J98" s="189" t="str">
        <f ca="1">'C. Masterfiles'!$E$18</f>
        <v>AGGR-PROC</v>
      </c>
      <c r="K98" s="189" t="str">
        <f ca="1">'C. Masterfiles'!$E$19</f>
        <v>EDGE-CMN</v>
      </c>
      <c r="L98" s="189" t="str">
        <f ca="1">'C. Masterfiles'!$E$20</f>
        <v>EDGE-2,5GE-AGGR</v>
      </c>
      <c r="M98" s="189" t="str">
        <f ca="1">'C. Masterfiles'!$E$21</f>
        <v>EDGE-2,5GE-EDGE</v>
      </c>
      <c r="N98" s="189" t="str">
        <f ca="1">'C. Masterfiles'!$E$22</f>
        <v>EDGE-PROC</v>
      </c>
      <c r="O98" s="189" t="str">
        <f ca="1">'C. Masterfiles'!$E$23</f>
        <v>CORE-CMN</v>
      </c>
      <c r="P98" s="189" t="str">
        <f ca="1">'C. Masterfiles'!$E$24</f>
        <v>CORE-2,5GE-EDGE</v>
      </c>
      <c r="Q98" s="189" t="str">
        <f ca="1">'C. Masterfiles'!$E$25</f>
        <v>CORE-2,5GE-CORE</v>
      </c>
      <c r="R98" s="189" t="str">
        <f ca="1">'C. Masterfiles'!$E$26</f>
        <v>CORE-PROC</v>
      </c>
      <c r="S98" s="189" t="str">
        <f ca="1">'C. Masterfiles'!$E$27</f>
        <v>SX-CMN</v>
      </c>
      <c r="T98" s="189" t="str">
        <f ca="1">'C. Masterfiles'!$E$28</f>
        <v>SX-SBC</v>
      </c>
      <c r="U98" s="189" t="str">
        <f ca="1">'C. Masterfiles'!$E$29</f>
        <v>SX-VOICE</v>
      </c>
      <c r="V98" s="189" t="str">
        <f ca="1">'C. Masterfiles'!$E$30</f>
        <v>SX-RTU</v>
      </c>
      <c r="W98" s="189" t="str">
        <f ca="1">'C. Masterfiles'!$E$31</f>
        <v>ICGW-CMN</v>
      </c>
      <c r="X98" s="189" t="str">
        <f ca="1">'C. Masterfiles'!$E$32</f>
        <v>ICGW-CONTROL</v>
      </c>
      <c r="Y98" s="189" t="str">
        <f ca="1">'C. Masterfiles'!$E$33</f>
        <v>ICGW-1GE-CORE</v>
      </c>
      <c r="Z98" s="189" t="str">
        <f ca="1">'C. Masterfiles'!$E$34</f>
        <v>ICGW-TDM-OLO</v>
      </c>
      <c r="AA98" s="189" t="str">
        <f ca="1">'C. Masterfiles'!$E$35</f>
        <v>INTGW-CMN</v>
      </c>
      <c r="AB98" s="189" t="str">
        <f ca="1">'C. Masterfiles'!$E$36</f>
        <v>INTGW-CONTROL</v>
      </c>
      <c r="AC98" s="189" t="str">
        <f ca="1">'C. Masterfiles'!$E$37</f>
        <v>INTGW-1GE-CORE</v>
      </c>
      <c r="AD98" s="189" t="str">
        <f ca="1">'C. Masterfiles'!$E$38</f>
        <v>INTGW-TDM-INT</v>
      </c>
      <c r="AE98" s="189" t="str">
        <f ca="1">'C. Masterfiles'!$E$39</f>
        <v>SGW-CMN</v>
      </c>
      <c r="AF98" s="189" t="str">
        <f ca="1">'C. Masterfiles'!$E$40</f>
        <v>SGW-CONTROL</v>
      </c>
      <c r="AG98" s="189" t="str">
        <f ca="1">'C. Masterfiles'!$E$41</f>
        <v>SGW-SIGTRAN</v>
      </c>
      <c r="AH98" s="189" t="str">
        <f ca="1">'C. Masterfiles'!$E$42</f>
        <v>NMS</v>
      </c>
      <c r="AI98" s="189" t="str">
        <f ca="1">'C. Masterfiles'!$E$43</f>
        <v>OSS</v>
      </c>
      <c r="AJ98" s="189" t="str">
        <f ca="1">'C. Masterfiles'!$E$44</f>
        <v>IBIL</v>
      </c>
      <c r="AK98" s="189" t="str">
        <f ca="1">'C. Masterfiles'!$D$51</f>
        <v>MSAN ring</v>
      </c>
      <c r="AL98" s="189" t="str">
        <f ca="1">'C. Masterfiles'!$D$52</f>
        <v>AGGR ring</v>
      </c>
      <c r="AM98" s="189" t="str">
        <f ca="1">'C. Masterfiles'!$D$53</f>
        <v>EDGE ring</v>
      </c>
      <c r="AN98" s="189" t="str">
        <f ca="1">'C. Masterfiles'!$D$54</f>
        <v>CORE ring</v>
      </c>
      <c r="AO98" s="189" t="str">
        <f ca="1">'C. Masterfiles'!$D$55</f>
        <v>CORE-ICGW</v>
      </c>
      <c r="AP98" s="189" t="str">
        <f ca="1">'C. Masterfiles'!$D$56</f>
        <v>CORE-INTGW</v>
      </c>
      <c r="AR98" s="292" t="s">
        <v>68</v>
      </c>
      <c r="AS98" s="292" t="s">
        <v>4</v>
      </c>
      <c r="AT98" s="292" t="s">
        <v>39</v>
      </c>
    </row>
    <row r="99" spans="1:46">
      <c r="A99" s="85"/>
      <c r="C99" s="290"/>
      <c r="D99" s="158"/>
      <c r="E99" s="298">
        <f ca="1">'7.Network costs'!P74</f>
        <v>13331665.14851914</v>
      </c>
      <c r="F99" s="298">
        <f ca="1">'7.Network costs'!P75</f>
        <v>4021078.6417400432</v>
      </c>
      <c r="G99" s="298">
        <f ca="1">'7.Network costs'!P76</f>
        <v>581745.38829901745</v>
      </c>
      <c r="H99" s="298">
        <f ca="1">'7.Network costs'!P77</f>
        <v>785388.9539893521</v>
      </c>
      <c r="I99" s="298">
        <f ca="1">'7.Network costs'!P78</f>
        <v>1570777.9079787042</v>
      </c>
      <c r="J99" s="298">
        <f ca="1">'7.Network costs'!P79</f>
        <v>7890759.754714652</v>
      </c>
      <c r="K99" s="298">
        <f ca="1">'7.Network costs'!P80</f>
        <v>2423939.1179125719</v>
      </c>
      <c r="L99" s="298">
        <f ca="1">'7.Network costs'!P81</f>
        <v>728908.63091338205</v>
      </c>
      <c r="M99" s="298">
        <f ca="1">'7.Network costs'!P82</f>
        <v>1457817.2618267641</v>
      </c>
      <c r="N99" s="298">
        <f ca="1">'7.Network costs'!P83</f>
        <v>7323305.0458123069</v>
      </c>
      <c r="O99" s="298">
        <f ca="1">'7.Network costs'!P84</f>
        <v>2863278.0830342253</v>
      </c>
      <c r="P99" s="298">
        <f ca="1">'7.Network costs'!P85</f>
        <v>51981.499528793502</v>
      </c>
      <c r="Q99" s="298">
        <f ca="1">'7.Network costs'!P86</f>
        <v>101564.99167485535</v>
      </c>
      <c r="R99" s="298">
        <f ca="1">'7.Network costs'!P87</f>
        <v>7262658.9558890946</v>
      </c>
      <c r="S99" s="298">
        <f ca="1">'7.Network costs'!P88</f>
        <v>1137.7650309610053</v>
      </c>
      <c r="T99" s="298">
        <f ca="1">'7.Network costs'!P89</f>
        <v>570191.56949795748</v>
      </c>
      <c r="U99" s="298">
        <f ca="1">'7.Network costs'!P90</f>
        <v>57019.156949795768</v>
      </c>
      <c r="V99" s="298">
        <f ca="1">'7.Network costs'!P91</f>
        <v>171057.47084938729</v>
      </c>
      <c r="W99" s="298">
        <f ca="1">'7.Network costs'!P92</f>
        <v>5042.2227094043765</v>
      </c>
      <c r="X99" s="298">
        <f ca="1">'7.Network costs'!P93</f>
        <v>50775.506214618887</v>
      </c>
      <c r="Y99" s="298">
        <f ca="1">'7.Network costs'!P94</f>
        <v>5053.8253544409772</v>
      </c>
      <c r="Z99" s="298">
        <f ca="1">'7.Network costs'!P95</f>
        <v>5053.8253544409772</v>
      </c>
      <c r="AA99" s="298">
        <f ca="1">'7.Network costs'!P96</f>
        <v>2529.3543606531675</v>
      </c>
      <c r="AB99" s="298">
        <f ca="1">'7.Network costs'!P97</f>
        <v>25470.760706142883</v>
      </c>
      <c r="AC99" s="298">
        <f ca="1">'7.Network costs'!P98</f>
        <v>1267.5873255650815</v>
      </c>
      <c r="AD99" s="298">
        <f ca="1">'7.Network costs'!P99</f>
        <v>1267.5873255650815</v>
      </c>
      <c r="AE99" s="298">
        <f ca="1">'7.Network costs'!P100</f>
        <v>2997.6916400131522</v>
      </c>
      <c r="AF99" s="298">
        <f ca="1">'7.Network costs'!P101</f>
        <v>1509.3473579926319</v>
      </c>
      <c r="AG99" s="298">
        <f ca="1">'7.Network costs'!P102</f>
        <v>6009.1792402735118</v>
      </c>
      <c r="AH99" s="298">
        <f ca="1">'7.Network costs'!P103</f>
        <v>380157.51381158538</v>
      </c>
      <c r="AI99" s="298">
        <f ca="1">'7.Network costs'!P104</f>
        <v>3801575.1381158531</v>
      </c>
      <c r="AJ99" s="298">
        <f ca="1">'7.Network costs'!P105</f>
        <v>2280945.082869512</v>
      </c>
      <c r="AK99" s="298">
        <f ca="1">'7.Network costs'!J185</f>
        <v>37794373.853053138</v>
      </c>
      <c r="AL99" s="298">
        <f ca="1">'7.Network costs'!J186</f>
        <v>19274445.375223204</v>
      </c>
      <c r="AM99" s="298">
        <f ca="1">'7.Network costs'!J187</f>
        <v>6562277.6919824537</v>
      </c>
      <c r="AN99" s="298">
        <f ca="1">'7.Network costs'!J188</f>
        <v>5727006.7949631903</v>
      </c>
      <c r="AO99" s="298">
        <f ca="1">'7.Network costs'!J189</f>
        <v>0</v>
      </c>
      <c r="AP99" s="298">
        <f ca="1">'7.Network costs'!J190</f>
        <v>0</v>
      </c>
      <c r="AR99" s="9"/>
      <c r="AS99" s="9"/>
      <c r="AT99" s="9"/>
    </row>
    <row r="100" spans="1:46">
      <c r="A100" s="85"/>
      <c r="C100" s="289" t="s">
        <v>21</v>
      </c>
      <c r="D100" s="289" t="s">
        <v>45</v>
      </c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R100" s="9"/>
      <c r="AS100" s="9"/>
      <c r="AT100" s="9"/>
    </row>
    <row r="101" spans="1:46">
      <c r="A101" s="85"/>
      <c r="C101" s="114" t="str">
        <f ca="1">'C. Masterfiles'!C86</f>
        <v>S01</v>
      </c>
      <c r="D101" s="114" t="str">
        <f ca="1">'C. Masterfiles'!D86</f>
        <v>Повиквания в мрежата (On Net calls)</v>
      </c>
      <c r="E101" s="291">
        <f ca="1">E$99*'8.Routing factors'!E111</f>
        <v>114468.30458800637</v>
      </c>
      <c r="F101" s="291">
        <f ca="1">F$99*'8.Routing factors'!F111</f>
        <v>34525.77375798807</v>
      </c>
      <c r="G101" s="291">
        <f ca="1">G$99*'8.Routing factors'!G111</f>
        <v>5114.7166150332951</v>
      </c>
      <c r="H101" s="291">
        <f ca="1">H$99*'8.Routing factors'!H111</f>
        <v>6905.1547515976144</v>
      </c>
      <c r="I101" s="291">
        <f ca="1">I$99*'8.Routing factors'!I111</f>
        <v>13810.309503195229</v>
      </c>
      <c r="J101" s="291">
        <f ca="1">J$99*'8.Routing factors'!J111</f>
        <v>69375.71115205907</v>
      </c>
      <c r="K101" s="291">
        <f ca="1">K$99*'8.Routing factors'!K111</f>
        <v>22962.651295078849</v>
      </c>
      <c r="L101" s="291">
        <f ca="1">L$99*'8.Routing factors'!L111</f>
        <v>6905.1547515976135</v>
      </c>
      <c r="M101" s="291">
        <f ca="1">M$99*'8.Routing factors'!M111</f>
        <v>13810.309503195227</v>
      </c>
      <c r="N101" s="291">
        <f ca="1">N$99*'8.Routing factors'!N111</f>
        <v>69375.71115205907</v>
      </c>
      <c r="O101" s="291">
        <f ca="1">O$99*'8.Routing factors'!O111</f>
        <v>27351.133302979946</v>
      </c>
      <c r="P101" s="291">
        <f ca="1">P$99*'8.Routing factors'!P111</f>
        <v>6905.1547515976144</v>
      </c>
      <c r="Q101" s="291">
        <f ca="1">Q$99*'8.Routing factors'!Q111</f>
        <v>13810.309503195227</v>
      </c>
      <c r="R101" s="291">
        <f ca="1">R$99*'8.Routing factors'!R111</f>
        <v>69375.711152059055</v>
      </c>
      <c r="S101" s="291">
        <f ca="1">S$99*'8.Routing factors'!S111</f>
        <v>538.22670295837474</v>
      </c>
      <c r="T101" s="291">
        <f ca="1">T$99*'8.Routing factors'!T111</f>
        <v>269732.60748428182</v>
      </c>
      <c r="U101" s="291">
        <f ca="1">U$99*'8.Routing factors'!U111</f>
        <v>26973.260748428194</v>
      </c>
      <c r="V101" s="291">
        <f ca="1">V$99*'8.Routing factors'!V111</f>
        <v>80919.782245284572</v>
      </c>
      <c r="W101" s="291">
        <f ca="1">W$99*'8.Routing factors'!W111</f>
        <v>0</v>
      </c>
      <c r="X101" s="291">
        <f ca="1">X$99*'8.Routing factors'!X111</f>
        <v>0</v>
      </c>
      <c r="Y101" s="291">
        <f ca="1">Y$99*'8.Routing factors'!Y111</f>
        <v>0</v>
      </c>
      <c r="Z101" s="291">
        <f ca="1">Z$99*'8.Routing factors'!Z111</f>
        <v>0</v>
      </c>
      <c r="AA101" s="291">
        <f ca="1">AA$99*'8.Routing factors'!AA111</f>
        <v>0</v>
      </c>
      <c r="AB101" s="291">
        <f ca="1">AB$99*'8.Routing factors'!AB111</f>
        <v>0</v>
      </c>
      <c r="AC101" s="291">
        <f ca="1">AC$99*'8.Routing factors'!AC111</f>
        <v>0</v>
      </c>
      <c r="AD101" s="291">
        <f ca="1">AD$99*'8.Routing factors'!AD111</f>
        <v>0</v>
      </c>
      <c r="AE101" s="291">
        <f ca="1">AE$99*'8.Routing factors'!AE111</f>
        <v>0</v>
      </c>
      <c r="AF101" s="291">
        <f ca="1">AF$99*'8.Routing factors'!AF111</f>
        <v>0</v>
      </c>
      <c r="AG101" s="291">
        <f ca="1">AG$99*'8.Routing factors'!AG111</f>
        <v>0</v>
      </c>
      <c r="AH101" s="291">
        <f ca="1">AH$99*'8.Routing factors'!AH111</f>
        <v>1762.6641897953741</v>
      </c>
      <c r="AI101" s="291">
        <f ca="1">AI$99*'8.Routing factors'!AI111</f>
        <v>17626.641897953737</v>
      </c>
      <c r="AJ101" s="291">
        <f ca="1">AJ$99*'8.Routing factors'!AJ111</f>
        <v>1079015.0146775341</v>
      </c>
      <c r="AK101" s="291">
        <f ca="1">AK$99*'8.Routing factors'!AK111</f>
        <v>324509.94303624739</v>
      </c>
      <c r="AL101" s="291">
        <f ca="1">AL$99*'8.Routing factors'!AL111</f>
        <v>169461.29352990058</v>
      </c>
      <c r="AM101" s="291">
        <f ca="1">AM$99*'8.Routing factors'!AM111</f>
        <v>62166.286780435141</v>
      </c>
      <c r="AN101" s="291">
        <f ca="1">AN$99*'8.Routing factors'!AN111</f>
        <v>27705.166136940188</v>
      </c>
      <c r="AO101" s="291">
        <f ca="1">AO$99*'8.Routing factors'!AO111</f>
        <v>0</v>
      </c>
      <c r="AP101" s="291">
        <f ca="1">AP$99*'8.Routing factors'!AP111</f>
        <v>0</v>
      </c>
      <c r="AR101" s="297">
        <f t="shared" ref="AR101:AR115" ca="1" si="8">SUM(E101:AP101)</f>
        <v>2535106.9932094016</v>
      </c>
      <c r="AS101" s="295">
        <f ca="1">'2.Traffic'!L74</f>
        <v>828060602.4000001</v>
      </c>
      <c r="AT101" s="296">
        <f ca="1">IF(AS101=0,AR101,AR101/AS101)</f>
        <v>3.0614993466200457E-3</v>
      </c>
    </row>
    <row r="102" spans="1:46" ht="25.5">
      <c r="A102" s="85"/>
      <c r="C102" s="487" t="str">
        <f ca="1">'C. Masterfiles'!C87</f>
        <v>S02</v>
      </c>
      <c r="D102" s="487" t="str">
        <f ca="1">'C. Masterfiles'!D87</f>
        <v>Изходящи повиквания към ОП (Originating calls to OLO)</v>
      </c>
      <c r="E102" s="291">
        <f ca="1">E$99*'8.Routing factors'!E112</f>
        <v>23750.72738765891</v>
      </c>
      <c r="F102" s="291">
        <f ca="1">F$99*'8.Routing factors'!F112</f>
        <v>7163.661970231371</v>
      </c>
      <c r="G102" s="291">
        <f ca="1">G$99*'8.Routing factors'!G112</f>
        <v>1061.2390951889181</v>
      </c>
      <c r="H102" s="291">
        <f ca="1">H$99*'8.Routing factors'!H112</f>
        <v>1432.7323940462745</v>
      </c>
      <c r="I102" s="291">
        <f ca="1">I$99*'8.Routing factors'!I112</f>
        <v>2865.464788092549</v>
      </c>
      <c r="J102" s="291">
        <f ca="1">J$99*'8.Routing factors'!J112</f>
        <v>14394.583800537623</v>
      </c>
      <c r="K102" s="291">
        <f ca="1">K$99*'8.Routing factors'!K112</f>
        <v>4764.4601094618965</v>
      </c>
      <c r="L102" s="291">
        <f ca="1">L$99*'8.Routing factors'!L112</f>
        <v>1432.7323940462743</v>
      </c>
      <c r="M102" s="291">
        <f ca="1">M$99*'8.Routing factors'!M112</f>
        <v>2865.4647880925486</v>
      </c>
      <c r="N102" s="291">
        <f ca="1">N$99*'8.Routing factors'!N112</f>
        <v>14394.583800537624</v>
      </c>
      <c r="O102" s="291">
        <f ca="1">O$99*'8.Routing factors'!O112</f>
        <v>8512.5220447791035</v>
      </c>
      <c r="P102" s="291">
        <f ca="1">P$99*'8.Routing factors'!P112</f>
        <v>1432.7323940462745</v>
      </c>
      <c r="Q102" s="291">
        <f ca="1">Q$99*'8.Routing factors'!Q112</f>
        <v>2865.4647880925486</v>
      </c>
      <c r="R102" s="291">
        <f ca="1">R$99*'8.Routing factors'!R112</f>
        <v>21591.875700806431</v>
      </c>
      <c r="S102" s="291">
        <f ca="1">S$99*'8.Routing factors'!S112</f>
        <v>223.35048537203929</v>
      </c>
      <c r="T102" s="291">
        <f ca="1">T$99*'8.Routing factors'!T112</f>
        <v>111932.21828486522</v>
      </c>
      <c r="U102" s="291">
        <f ca="1">U$99*'8.Routing factors'!U112</f>
        <v>11193.221828486525</v>
      </c>
      <c r="V102" s="291">
        <f ca="1">V$99*'8.Routing factors'!V112</f>
        <v>33579.665485459569</v>
      </c>
      <c r="W102" s="291">
        <f ca="1">W$99*'8.Routing factors'!W112</f>
        <v>1429.4431063810505</v>
      </c>
      <c r="X102" s="291">
        <f ca="1">X$99*'8.Routing factors'!X112</f>
        <v>14394.583800537623</v>
      </c>
      <c r="Y102" s="291">
        <f ca="1">Y$99*'8.Routing factors'!Y112</f>
        <v>1432.7323940462745</v>
      </c>
      <c r="Z102" s="291">
        <f ca="1">Z$99*'8.Routing factors'!Z112</f>
        <v>1432.7323940462745</v>
      </c>
      <c r="AA102" s="291">
        <f ca="1">AA$99*'8.Routing factors'!AA112</f>
        <v>0</v>
      </c>
      <c r="AB102" s="291">
        <f ca="1">AB$99*'8.Routing factors'!AB112</f>
        <v>0</v>
      </c>
      <c r="AC102" s="291">
        <f ca="1">AC$99*'8.Routing factors'!AC112</f>
        <v>0</v>
      </c>
      <c r="AD102" s="291">
        <f ca="1">AD$99*'8.Routing factors'!AD112</f>
        <v>0</v>
      </c>
      <c r="AE102" s="291">
        <f ca="1">AE$99*'8.Routing factors'!AE112</f>
        <v>1116.752426860196</v>
      </c>
      <c r="AF102" s="291">
        <f ca="1">AF$99*'8.Routing factors'!AF112</f>
        <v>562.2884297085011</v>
      </c>
      <c r="AG102" s="291">
        <f ca="1">AG$99*'8.Routing factors'!AG112</f>
        <v>2238.6443656973038</v>
      </c>
      <c r="AH102" s="291">
        <f ca="1">AH$99*'8.Routing factors'!AH112</f>
        <v>731.46111141415531</v>
      </c>
      <c r="AI102" s="291">
        <f ca="1">AI$99*'8.Routing factors'!AI112</f>
        <v>7314.6111141415513</v>
      </c>
      <c r="AJ102" s="291">
        <f ca="1">AJ$99*'8.Routing factors'!AJ112</f>
        <v>447763.97367000137</v>
      </c>
      <c r="AK102" s="291">
        <f ca="1">AK$99*'8.Routing factors'!AK112</f>
        <v>67331.71439359455</v>
      </c>
      <c r="AL102" s="291">
        <f ca="1">AL$99*'8.Routing factors'!AL112</f>
        <v>35161.077993378647</v>
      </c>
      <c r="AM102" s="291">
        <f ca="1">AM$99*'8.Routing factors'!AM112</f>
        <v>12898.71930347295</v>
      </c>
      <c r="AN102" s="291">
        <f ca="1">AN$99*'8.Routing factors'!AN112</f>
        <v>5748.472037885067</v>
      </c>
      <c r="AO102" s="291">
        <f ca="1">AO$99*'8.Routing factors'!AO112</f>
        <v>0</v>
      </c>
      <c r="AP102" s="291">
        <f ca="1">AP$99*'8.Routing factors'!AP112</f>
        <v>0</v>
      </c>
      <c r="AR102" s="297">
        <f t="shared" ca="1" si="8"/>
        <v>865013.90808096714</v>
      </c>
      <c r="AS102" s="295">
        <f ca="1">'2.Traffic'!L75</f>
        <v>331224240.96000004</v>
      </c>
      <c r="AT102" s="296">
        <f t="shared" ref="AT102:AT115" ca="1" si="9">IF(AS102=0,AR102,AR102/AS102)</f>
        <v>2.6115658249343822E-3</v>
      </c>
    </row>
    <row r="103" spans="1:46" ht="25.5">
      <c r="A103" s="85"/>
      <c r="C103" s="487" t="str">
        <f ca="1">'C. Masterfiles'!C88</f>
        <v>S03</v>
      </c>
      <c r="D103" s="487" t="str">
        <f ca="1">'C. Masterfiles'!D88</f>
        <v>Входящи повиквания от ОП (Terminating calls from OLO)</v>
      </c>
      <c r="E103" s="291">
        <f ca="1">E$99*'8.Routing factors'!E113</f>
        <v>23148.607694106417</v>
      </c>
      <c r="F103" s="291">
        <f ca="1">F$99*'8.Routing factors'!F113</f>
        <v>6982.0514502743854</v>
      </c>
      <c r="G103" s="291">
        <f ca="1">G$99*'8.Routing factors'!G113</f>
        <v>1034.3349524925095</v>
      </c>
      <c r="H103" s="291">
        <f ca="1">H$99*'8.Routing factors'!H113</f>
        <v>1396.4102900548774</v>
      </c>
      <c r="I103" s="291">
        <f ca="1">I$99*'8.Routing factors'!I113</f>
        <v>2792.8205801097547</v>
      </c>
      <c r="J103" s="291">
        <f ca="1">J$99*'8.Routing factors'!J113</f>
        <v>14029.657613422236</v>
      </c>
      <c r="K103" s="291">
        <f ca="1">K$99*'8.Routing factors'!K113</f>
        <v>4643.6732714746568</v>
      </c>
      <c r="L103" s="291">
        <f ca="1">L$99*'8.Routing factors'!L113</f>
        <v>1396.4102900548774</v>
      </c>
      <c r="M103" s="291">
        <f ca="1">M$99*'8.Routing factors'!M113</f>
        <v>2792.8205801097547</v>
      </c>
      <c r="N103" s="291">
        <f ca="1">N$99*'8.Routing factors'!N113</f>
        <v>14029.657613422236</v>
      </c>
      <c r="O103" s="291">
        <f ca="1">O$99*'8.Routing factors'!O113</f>
        <v>8296.7157209852248</v>
      </c>
      <c r="P103" s="291">
        <f ca="1">P$99*'8.Routing factors'!P113</f>
        <v>1396.4102900548774</v>
      </c>
      <c r="Q103" s="291">
        <f ca="1">Q$99*'8.Routing factors'!Q113</f>
        <v>2792.8205801097542</v>
      </c>
      <c r="R103" s="291">
        <f ca="1">R$99*'8.Routing factors'!R113</f>
        <v>21044.486420133348</v>
      </c>
      <c r="S103" s="291">
        <f ca="1">S$99*'8.Routing factors'!S113</f>
        <v>217.68818612486371</v>
      </c>
      <c r="T103" s="291">
        <f ca="1">T$99*'8.Routing factors'!T113</f>
        <v>109094.55391053729</v>
      </c>
      <c r="U103" s="291">
        <f ca="1">U$99*'8.Routing factors'!U113</f>
        <v>10909.455391053732</v>
      </c>
      <c r="V103" s="291">
        <f ca="1">V$99*'8.Routing factors'!V113</f>
        <v>32728.366173161197</v>
      </c>
      <c r="W103" s="291">
        <f ca="1">W$99*'8.Routing factors'!W113</f>
        <v>1393.2043911991273</v>
      </c>
      <c r="X103" s="291">
        <f ca="1">X$99*'8.Routing factors'!X113</f>
        <v>14029.657613422236</v>
      </c>
      <c r="Y103" s="291">
        <f ca="1">Y$99*'8.Routing factors'!Y113</f>
        <v>1396.4102900548774</v>
      </c>
      <c r="Z103" s="291">
        <f ca="1">Z$99*'8.Routing factors'!Z113</f>
        <v>1396.4102900548774</v>
      </c>
      <c r="AA103" s="291">
        <f ca="1">AA$99*'8.Routing factors'!AA113</f>
        <v>0</v>
      </c>
      <c r="AB103" s="291">
        <f ca="1">AB$99*'8.Routing factors'!AB113</f>
        <v>0</v>
      </c>
      <c r="AC103" s="291">
        <f ca="1">AC$99*'8.Routing factors'!AC113</f>
        <v>0</v>
      </c>
      <c r="AD103" s="291">
        <f ca="1">AD$99*'8.Routing factors'!AD113</f>
        <v>0</v>
      </c>
      <c r="AE103" s="291">
        <f ca="1">AE$99*'8.Routing factors'!AE113</f>
        <v>1088.4409306243183</v>
      </c>
      <c r="AF103" s="291">
        <f ca="1">AF$99*'8.Routing factors'!AF113</f>
        <v>548.03350052430631</v>
      </c>
      <c r="AG103" s="291">
        <f ca="1">AG$99*'8.Routing factors'!AG113</f>
        <v>2181.8910782107455</v>
      </c>
      <c r="AH103" s="291">
        <f ca="1">AH$99*'8.Routing factors'!AH113</f>
        <v>712.91737870813699</v>
      </c>
      <c r="AI103" s="291">
        <f ca="1">AI$99*'8.Routing factors'!AI113</f>
        <v>7129.1737870813686</v>
      </c>
      <c r="AJ103" s="291">
        <f ca="1">AJ$99*'8.Routing factors'!AJ113</f>
        <v>436412.42631696665</v>
      </c>
      <c r="AK103" s="291">
        <f ca="1">AK$99*'8.Routing factors'!AK113</f>
        <v>65624.745567953403</v>
      </c>
      <c r="AL103" s="291">
        <f ca="1">AL$99*'8.Routing factors'!AL113</f>
        <v>34269.687293599527</v>
      </c>
      <c r="AM103" s="291">
        <f ca="1">AM$99*'8.Routing factors'!AM113</f>
        <v>12571.715722173696</v>
      </c>
      <c r="AN103" s="291">
        <f ca="1">AN$99*'8.Routing factors'!AN113</f>
        <v>5602.7388918911911</v>
      </c>
      <c r="AO103" s="291">
        <f ca="1">AO$99*'8.Routing factors'!AO113</f>
        <v>0</v>
      </c>
      <c r="AP103" s="291">
        <f ca="1">AP$99*'8.Routing factors'!AP113</f>
        <v>0</v>
      </c>
      <c r="AR103" s="297">
        <f t="shared" ca="1" si="8"/>
        <v>843084.39406014641</v>
      </c>
      <c r="AS103" s="295">
        <f ca="1">'2.Traffic'!L76</f>
        <v>331224240.96000004</v>
      </c>
      <c r="AT103" s="296">
        <f t="shared" ca="1" si="9"/>
        <v>2.5453583699568674E-3</v>
      </c>
    </row>
    <row r="104" spans="1:46" ht="25.5">
      <c r="A104" s="85"/>
      <c r="C104" s="487" t="str">
        <f ca="1">'C. Masterfiles'!C89</f>
        <v>S04</v>
      </c>
      <c r="D104" s="487" t="str">
        <f ca="1">'C. Masterfiles'!D89</f>
        <v>Изходящи международни повиквания (Outgoing Calls to International)</v>
      </c>
      <c r="E104" s="291">
        <f ca="1">E$99*'8.Routing factors'!E114</f>
        <v>5639.5626593831839</v>
      </c>
      <c r="F104" s="291">
        <f ca="1">F$99*'8.Routing factors'!F114</f>
        <v>1700.9971902061566</v>
      </c>
      <c r="G104" s="291">
        <f ca="1">G$99*'8.Routing factors'!G114</f>
        <v>251.98909811136306</v>
      </c>
      <c r="H104" s="291">
        <f ca="1">H$99*'8.Routing factors'!H114</f>
        <v>340.19943804123136</v>
      </c>
      <c r="I104" s="291">
        <f ca="1">I$99*'8.Routing factors'!I114</f>
        <v>680.39887608246272</v>
      </c>
      <c r="J104" s="291">
        <f ca="1">J$99*'8.Routing factors'!J114</f>
        <v>3417.9650995049305</v>
      </c>
      <c r="K104" s="291">
        <f ca="1">K$99*'8.Routing factors'!K114</f>
        <v>1131.3115125646066</v>
      </c>
      <c r="L104" s="291">
        <f ca="1">L$99*'8.Routing factors'!L114</f>
        <v>340.1994380412313</v>
      </c>
      <c r="M104" s="291">
        <f ca="1">M$99*'8.Routing factors'!M114</f>
        <v>680.39887608246261</v>
      </c>
      <c r="N104" s="291">
        <f ca="1">N$99*'8.Routing factors'!N114</f>
        <v>3417.9650995049305</v>
      </c>
      <c r="O104" s="291">
        <f ca="1">O$99*'8.Routing factors'!O114</f>
        <v>2021.2813139296625</v>
      </c>
      <c r="P104" s="291">
        <f ca="1">P$99*'8.Routing factors'!P114</f>
        <v>340.19943804123136</v>
      </c>
      <c r="Q104" s="291">
        <f ca="1">Q$99*'8.Routing factors'!Q114</f>
        <v>680.39887608246261</v>
      </c>
      <c r="R104" s="291">
        <f ca="1">R$99*'8.Routing factors'!R114</f>
        <v>5126.947649257394</v>
      </c>
      <c r="S104" s="291">
        <f ca="1">S$99*'8.Routing factors'!S114</f>
        <v>53.034125511194311</v>
      </c>
      <c r="T104" s="291">
        <f ca="1">T$99*'8.Routing factors'!T114</f>
        <v>26578.081096971204</v>
      </c>
      <c r="U104" s="291">
        <f ca="1">U$99*'8.Routing factors'!U114</f>
        <v>2657.8081096971214</v>
      </c>
      <c r="V104" s="291">
        <f ca="1">V$99*'8.Routing factors'!V114</f>
        <v>7973.4243290913628</v>
      </c>
      <c r="W104" s="291">
        <f ca="1">W$99*'8.Routing factors'!W114</f>
        <v>0</v>
      </c>
      <c r="X104" s="291">
        <f ca="1">X$99*'8.Routing factors'!X114</f>
        <v>0</v>
      </c>
      <c r="Y104" s="291">
        <f ca="1">Y$99*'8.Routing factors'!Y114</f>
        <v>0</v>
      </c>
      <c r="Z104" s="291">
        <f ca="1">Z$99*'8.Routing factors'!Z114</f>
        <v>0</v>
      </c>
      <c r="AA104" s="291">
        <f ca="1">AA$99*'8.Routing factors'!AA114</f>
        <v>678.83680654328691</v>
      </c>
      <c r="AB104" s="291">
        <f ca="1">AB$99*'8.Routing factors'!AB114</f>
        <v>6835.930199009862</v>
      </c>
      <c r="AC104" s="291">
        <f ca="1">AC$99*'8.Routing factors'!AC114</f>
        <v>340.19943804123142</v>
      </c>
      <c r="AD104" s="291">
        <f ca="1">AD$99*'8.Routing factors'!AD114</f>
        <v>340.19943804123142</v>
      </c>
      <c r="AE104" s="291">
        <f ca="1">AE$99*'8.Routing factors'!AE114</f>
        <v>265.17062755597146</v>
      </c>
      <c r="AF104" s="291">
        <f ca="1">AF$99*'8.Routing factors'!AF114</f>
        <v>133.51426169941141</v>
      </c>
      <c r="AG104" s="291">
        <f ca="1">AG$99*'8.Routing factors'!AG114</f>
        <v>531.56162193942396</v>
      </c>
      <c r="AH104" s="291">
        <f ca="1">AH$99*'8.Routing factors'!AH114</f>
        <v>173.68397621647759</v>
      </c>
      <c r="AI104" s="291">
        <f ca="1">AI$99*'8.Routing factors'!AI114</f>
        <v>1736.8397621647755</v>
      </c>
      <c r="AJ104" s="291">
        <f ca="1">AJ$99*'8.Routing factors'!AJ114</f>
        <v>106320.65893857583</v>
      </c>
      <c r="AK104" s="291">
        <f ca="1">AK$99*'8.Routing factors'!AK114</f>
        <v>15987.780756713822</v>
      </c>
      <c r="AL104" s="291">
        <f ca="1">AL$99*'8.Routing factors'!AL114</f>
        <v>8348.927562452378</v>
      </c>
      <c r="AM104" s="291">
        <f ca="1">AM$99*'8.Routing factors'!AM114</f>
        <v>3062.7750700186598</v>
      </c>
      <c r="AN104" s="291">
        <f ca="1">AN$99*'8.Routing factors'!AN114</f>
        <v>1364.9631745682918</v>
      </c>
      <c r="AO104" s="291">
        <f ca="1">AO$99*'8.Routing factors'!AO114</f>
        <v>0</v>
      </c>
      <c r="AP104" s="291">
        <f ca="1">AP$99*'8.Routing factors'!AP114</f>
        <v>0</v>
      </c>
      <c r="AR104" s="297">
        <f t="shared" ca="1" si="8"/>
        <v>209153.20385964485</v>
      </c>
      <c r="AS104" s="295">
        <f ca="1">'2.Traffic'!L77</f>
        <v>82806060.24000001</v>
      </c>
      <c r="AT104" s="296">
        <f t="shared" ca="1" si="9"/>
        <v>2.5258200094709013E-3</v>
      </c>
    </row>
    <row r="105" spans="1:46" ht="25.5">
      <c r="A105" s="85"/>
      <c r="C105" s="487" t="str">
        <f ca="1">'C. Masterfiles'!C90</f>
        <v>S05</v>
      </c>
      <c r="D105" s="487" t="str">
        <f ca="1">'C. Masterfiles'!D90</f>
        <v>Входящи международни повиквания (Incoming calls from international)</v>
      </c>
      <c r="E105" s="291">
        <f ca="1">E$99*'8.Routing factors'!E115</f>
        <v>5545.5352978702149</v>
      </c>
      <c r="F105" s="291">
        <f ca="1">F$99*'8.Routing factors'!F115</f>
        <v>1672.6367857925361</v>
      </c>
      <c r="G105" s="291">
        <f ca="1">G$99*'8.Routing factors'!G115</f>
        <v>247.78773154155962</v>
      </c>
      <c r="H105" s="291">
        <f ca="1">H$99*'8.Routing factors'!H115</f>
        <v>334.5273571585073</v>
      </c>
      <c r="I105" s="291">
        <f ca="1">I$99*'8.Routing factors'!I115</f>
        <v>669.0547143170146</v>
      </c>
      <c r="J105" s="291">
        <f ca="1">J$99*'8.Routing factors'!J115</f>
        <v>3360.9780138990736</v>
      </c>
      <c r="K105" s="291">
        <f ca="1">K$99*'8.Routing factors'!K115</f>
        <v>1112.4493696999095</v>
      </c>
      <c r="L105" s="291">
        <f ca="1">L$99*'8.Routing factors'!L115</f>
        <v>334.52735715850724</v>
      </c>
      <c r="M105" s="291">
        <f ca="1">M$99*'8.Routing factors'!M115</f>
        <v>669.05471431701449</v>
      </c>
      <c r="N105" s="291">
        <f ca="1">N$99*'8.Routing factors'!N115</f>
        <v>3360.9780138990736</v>
      </c>
      <c r="O105" s="291">
        <f ca="1">O$99*'8.Routing factors'!O115</f>
        <v>1987.5808729020132</v>
      </c>
      <c r="P105" s="291">
        <f ca="1">P$99*'8.Routing factors'!P115</f>
        <v>334.5273571585073</v>
      </c>
      <c r="Q105" s="291">
        <f ca="1">Q$99*'8.Routing factors'!Q115</f>
        <v>669.05471431701449</v>
      </c>
      <c r="R105" s="291">
        <f ca="1">R$99*'8.Routing factors'!R115</f>
        <v>5041.4670208486086</v>
      </c>
      <c r="S105" s="291">
        <f ca="1">S$99*'8.Routing factors'!S115</f>
        <v>52.149897567797247</v>
      </c>
      <c r="T105" s="291">
        <f ca="1">T$99*'8.Routing factors'!T115</f>
        <v>26134.949778008384</v>
      </c>
      <c r="U105" s="291">
        <f ca="1">U$99*'8.Routing factors'!U115</f>
        <v>2613.494977800839</v>
      </c>
      <c r="V105" s="291">
        <f ca="1">V$99*'8.Routing factors'!V115</f>
        <v>7840.4849334025166</v>
      </c>
      <c r="W105" s="291">
        <f ca="1">W$99*'8.Routing factors'!W115</f>
        <v>0</v>
      </c>
      <c r="X105" s="291">
        <f ca="1">X$99*'8.Routing factors'!X115</f>
        <v>0</v>
      </c>
      <c r="Y105" s="291">
        <f ca="1">Y$99*'8.Routing factors'!Y115</f>
        <v>0</v>
      </c>
      <c r="Z105" s="291">
        <f ca="1">Z$99*'8.Routing factors'!Z115</f>
        <v>0</v>
      </c>
      <c r="AA105" s="291">
        <f ca="1">AA$99*'8.Routing factors'!AA115</f>
        <v>667.5186888678046</v>
      </c>
      <c r="AB105" s="291">
        <f ca="1">AB$99*'8.Routing factors'!AB115</f>
        <v>6721.9560277981491</v>
      </c>
      <c r="AC105" s="291">
        <f ca="1">AC$99*'8.Routing factors'!AC115</f>
        <v>334.52735715850736</v>
      </c>
      <c r="AD105" s="291">
        <f ca="1">AD$99*'8.Routing factors'!AD115</f>
        <v>334.52735715850736</v>
      </c>
      <c r="AE105" s="291">
        <f ca="1">AE$99*'8.Routing factors'!AE115</f>
        <v>260.74948783898617</v>
      </c>
      <c r="AF105" s="291">
        <f ca="1">AF$99*'8.Routing factors'!AF115</f>
        <v>131.28820366793261</v>
      </c>
      <c r="AG105" s="291">
        <f ca="1">AG$99*'8.Routing factors'!AG115</f>
        <v>522.69899556016765</v>
      </c>
      <c r="AH105" s="291">
        <f ca="1">AH$99*'8.Routing factors'!AH115</f>
        <v>170.78817613284082</v>
      </c>
      <c r="AI105" s="291">
        <f ca="1">AI$99*'8.Routing factors'!AI115</f>
        <v>1707.8817613284077</v>
      </c>
      <c r="AJ105" s="291">
        <f ca="1">AJ$99*'8.Routing factors'!AJ115</f>
        <v>104547.99470233732</v>
      </c>
      <c r="AK105" s="291">
        <f ca="1">AK$99*'8.Routing factors'!AK115</f>
        <v>15721.21951219951</v>
      </c>
      <c r="AL105" s="291">
        <f ca="1">AL$99*'8.Routing factors'!AL115</f>
        <v>8209.7274723790524</v>
      </c>
      <c r="AM105" s="291">
        <f ca="1">AM$99*'8.Routing factors'!AM115</f>
        <v>3011.7100005912635</v>
      </c>
      <c r="AN105" s="291">
        <f ca="1">AN$99*'8.Routing factors'!AN115</f>
        <v>1342.2054017375417</v>
      </c>
      <c r="AO105" s="291">
        <f ca="1">AO$99*'8.Routing factors'!AO115</f>
        <v>0</v>
      </c>
      <c r="AP105" s="291">
        <f ca="1">AP$99*'8.Routing factors'!AP115</f>
        <v>0</v>
      </c>
      <c r="AR105" s="297">
        <f t="shared" ca="1" si="8"/>
        <v>205666.0320524151</v>
      </c>
      <c r="AS105" s="295">
        <f ca="1">'2.Traffic'!L78</f>
        <v>82806060.24000001</v>
      </c>
      <c r="AT105" s="296">
        <f t="shared" ca="1" si="9"/>
        <v>2.4837074902045245E-3</v>
      </c>
    </row>
    <row r="106" spans="1:46">
      <c r="A106" s="85"/>
      <c r="C106" s="487" t="str">
        <f ca="1">'C. Masterfiles'!C91</f>
        <v>S06</v>
      </c>
      <c r="D106" s="487" t="str">
        <f ca="1">'C. Masterfiles'!D91</f>
        <v>Транзит на повиквания (Transit calls)</v>
      </c>
      <c r="E106" s="291">
        <f ca="1">E$99*'8.Routing factors'!E116</f>
        <v>0</v>
      </c>
      <c r="F106" s="291">
        <f ca="1">F$99*'8.Routing factors'!F116</f>
        <v>0</v>
      </c>
      <c r="G106" s="291">
        <f ca="1">G$99*'8.Routing factors'!G116</f>
        <v>0</v>
      </c>
      <c r="H106" s="291">
        <f ca="1">H$99*'8.Routing factors'!H116</f>
        <v>0</v>
      </c>
      <c r="I106" s="291">
        <f ca="1">I$99*'8.Routing factors'!I116</f>
        <v>0</v>
      </c>
      <c r="J106" s="291">
        <f ca="1">J$99*'8.Routing factors'!J116</f>
        <v>0</v>
      </c>
      <c r="K106" s="291">
        <f ca="1">K$99*'8.Routing factors'!K116</f>
        <v>0</v>
      </c>
      <c r="L106" s="291">
        <f ca="1">L$99*'8.Routing factors'!L116</f>
        <v>0</v>
      </c>
      <c r="M106" s="291">
        <f ca="1">M$99*'8.Routing factors'!M116</f>
        <v>0</v>
      </c>
      <c r="N106" s="291">
        <f ca="1">N$99*'8.Routing factors'!N116</f>
        <v>0</v>
      </c>
      <c r="O106" s="291">
        <f ca="1">O$99*'8.Routing factors'!O116</f>
        <v>2708.0134181259646</v>
      </c>
      <c r="P106" s="291">
        <f ca="1">P$99*'8.Routing factors'!P116</f>
        <v>0</v>
      </c>
      <c r="Q106" s="291">
        <f ca="1">Q$99*'8.Routing factors'!Q116</f>
        <v>1367.3474889996817</v>
      </c>
      <c r="R106" s="291">
        <f ca="1">R$99*'8.Routing factors'!R116</f>
        <v>6868.8326224251296</v>
      </c>
      <c r="S106" s="291">
        <f ca="1">S$99*'8.Routing factors'!S116</f>
        <v>53.289387224264566</v>
      </c>
      <c r="T106" s="291">
        <f ca="1">T$99*'8.Routing factors'!T116</f>
        <v>26706.005644525041</v>
      </c>
      <c r="U106" s="291">
        <f ca="1">U$99*'8.Routing factors'!U116</f>
        <v>2670.6005644525048</v>
      </c>
      <c r="V106" s="291">
        <f ca="1">V$99*'8.Routing factors'!V116</f>
        <v>8011.8016933575145</v>
      </c>
      <c r="W106" s="291">
        <f ca="1">W$99*'8.Routing factors'!W116</f>
        <v>341.05207823529304</v>
      </c>
      <c r="X106" s="291">
        <f ca="1">X$99*'8.Routing factors'!X116</f>
        <v>3434.4163112125661</v>
      </c>
      <c r="Y106" s="291">
        <f ca="1">Y$99*'8.Routing factors'!Y116</f>
        <v>341.83687224992048</v>
      </c>
      <c r="Z106" s="291">
        <f ca="1">Z$99*'8.Routing factors'!Z116</f>
        <v>341.83687224992048</v>
      </c>
      <c r="AA106" s="291">
        <f ca="1">AA$99*'8.Routing factors'!AA116</f>
        <v>682.1041564705863</v>
      </c>
      <c r="AB106" s="291">
        <f ca="1">AB$99*'8.Routing factors'!AB116</f>
        <v>6868.8326224251341</v>
      </c>
      <c r="AC106" s="291">
        <f ca="1">AC$99*'8.Routing factors'!AC116</f>
        <v>341.83687224992059</v>
      </c>
      <c r="AD106" s="291">
        <f ca="1">AD$99*'8.Routing factors'!AD116</f>
        <v>341.83687224992059</v>
      </c>
      <c r="AE106" s="291">
        <f ca="1">AE$99*'8.Routing factors'!AE116</f>
        <v>266.44693612132278</v>
      </c>
      <c r="AF106" s="291">
        <f ca="1">AF$99*'8.Routing factors'!AF116</f>
        <v>134.15688715674091</v>
      </c>
      <c r="AG106" s="291">
        <f ca="1">AG$99*'8.Routing factors'!AG116</f>
        <v>534.12011289050076</v>
      </c>
      <c r="AH106" s="291">
        <f ca="1">AH$99*'8.Routing factors'!AH116</f>
        <v>174.51994492293838</v>
      </c>
      <c r="AI106" s="291">
        <f ca="1">AI$99*'8.Routing factors'!AI116</f>
        <v>1745.1994492293834</v>
      </c>
      <c r="AJ106" s="291">
        <f ca="1">AJ$99*'8.Routing factors'!AJ116</f>
        <v>106832.39724431427</v>
      </c>
      <c r="AK106" s="291">
        <f ca="1">AK$99*'8.Routing factors'!AK116</f>
        <v>0</v>
      </c>
      <c r="AL106" s="291">
        <f ca="1">AL$99*'8.Routing factors'!AL116</f>
        <v>0</v>
      </c>
      <c r="AM106" s="291">
        <f ca="1">AM$99*'8.Routing factors'!AM116</f>
        <v>0</v>
      </c>
      <c r="AN106" s="291">
        <f ca="1">AN$99*'8.Routing factors'!AN116</f>
        <v>2743.0659204921849</v>
      </c>
      <c r="AO106" s="291">
        <f ca="1">AO$99*'8.Routing factors'!AO116</f>
        <v>0</v>
      </c>
      <c r="AP106" s="291">
        <f ca="1">AP$99*'8.Routing factors'!AP116</f>
        <v>0</v>
      </c>
      <c r="AR106" s="297">
        <f t="shared" ca="1" si="8"/>
        <v>173509.54997158071</v>
      </c>
      <c r="AS106" s="295">
        <f ca="1">'2.Traffic'!L79</f>
        <v>82806060.24000001</v>
      </c>
      <c r="AT106" s="296">
        <f t="shared" ca="1" si="9"/>
        <v>2.0953726027864539E-3</v>
      </c>
    </row>
    <row r="107" spans="1:46" ht="25.5">
      <c r="A107" s="85"/>
      <c r="C107" s="487" t="str">
        <f ca="1">'C. Masterfiles'!C92</f>
        <v>S07</v>
      </c>
      <c r="D107" s="487" t="str">
        <f ca="1">'C. Masterfiles'!D92</f>
        <v>Повиквания към специални номера (Calls to special numbers)</v>
      </c>
      <c r="E107" s="291">
        <f ca="1">E$99*'8.Routing factors'!E117</f>
        <v>2.7909784875748085</v>
      </c>
      <c r="F107" s="291">
        <f ca="1">F$99*'8.Routing factors'!F117</f>
        <v>0.84181112118538293</v>
      </c>
      <c r="G107" s="291">
        <f ca="1">G$99*'8.Routing factors'!G117</f>
        <v>0.12470756943573241</v>
      </c>
      <c r="H107" s="291">
        <f ca="1">H$99*'8.Routing factors'!H117</f>
        <v>0.16836222423707661</v>
      </c>
      <c r="I107" s="291">
        <f ca="1">I$99*'8.Routing factors'!I117</f>
        <v>0.33672444847415323</v>
      </c>
      <c r="J107" s="291">
        <f ca="1">J$99*'8.Routing factors'!J117</f>
        <v>1.6915260349360337</v>
      </c>
      <c r="K107" s="291">
        <f ca="1">K$99*'8.Routing factors'!K117</f>
        <v>0.55987782830289123</v>
      </c>
      <c r="L107" s="291">
        <f ca="1">L$99*'8.Routing factors'!L117</f>
        <v>0.16836222423707659</v>
      </c>
      <c r="M107" s="291">
        <f ca="1">M$99*'8.Routing factors'!M117</f>
        <v>0.33672444847415317</v>
      </c>
      <c r="N107" s="291">
        <f ca="1">N$99*'8.Routing factors'!N117</f>
        <v>1.6915260349360337</v>
      </c>
      <c r="O107" s="291">
        <f ca="1">O$99*'8.Routing factors'!O117</f>
        <v>1.3337565352113414</v>
      </c>
      <c r="P107" s="291">
        <f ca="1">P$99*'8.Routing factors'!P117</f>
        <v>0.16836222423707661</v>
      </c>
      <c r="Q107" s="291">
        <f ca="1">Q$99*'8.Routing factors'!Q117</f>
        <v>0.33672444847415317</v>
      </c>
      <c r="R107" s="291">
        <f ca="1">R$99*'8.Routing factors'!R117</f>
        <v>3.3830520698720661</v>
      </c>
      <c r="S107" s="291">
        <f ca="1">S$99*'8.Routing factors'!S117</f>
        <v>2.6246202471536108E-2</v>
      </c>
      <c r="T107" s="291">
        <f ca="1">T$99*'8.Routing factors'!T117</f>
        <v>13.153298768521612</v>
      </c>
      <c r="U107" s="291">
        <f ca="1">U$99*'8.Routing factors'!U117</f>
        <v>1.3153298768521617</v>
      </c>
      <c r="V107" s="291">
        <f ca="1">V$99*'8.Routing factors'!V117</f>
        <v>3.9459896305564848</v>
      </c>
      <c r="W107" s="291">
        <f ca="1">W$99*'8.Routing factors'!W117</f>
        <v>0.16797569581783101</v>
      </c>
      <c r="X107" s="291">
        <f ca="1">X$99*'8.Routing factors'!X117</f>
        <v>1.6915260349360337</v>
      </c>
      <c r="Y107" s="291">
        <f ca="1">Y$99*'8.Routing factors'!Y117</f>
        <v>0.16836222423707659</v>
      </c>
      <c r="Z107" s="291">
        <f ca="1">Z$99*'8.Routing factors'!Z117</f>
        <v>0.16836222423707659</v>
      </c>
      <c r="AA107" s="291">
        <f ca="1">AA$99*'8.Routing factors'!AA117</f>
        <v>0</v>
      </c>
      <c r="AB107" s="291">
        <f ca="1">AB$99*'8.Routing factors'!AB117</f>
        <v>0</v>
      </c>
      <c r="AC107" s="291">
        <f ca="1">AC$99*'8.Routing factors'!AC117</f>
        <v>0</v>
      </c>
      <c r="AD107" s="291">
        <f ca="1">AD$99*'8.Routing factors'!AD117</f>
        <v>0</v>
      </c>
      <c r="AE107" s="291">
        <f ca="1">AE$99*'8.Routing factors'!AE117</f>
        <v>0.13123101235768048</v>
      </c>
      <c r="AF107" s="291">
        <f ca="1">AF$99*'8.Routing factors'!AF117</f>
        <v>6.6075235739688834E-2</v>
      </c>
      <c r="AG107" s="291">
        <f ca="1">AG$99*'8.Routing factors'!AG117</f>
        <v>0.26306597537043214</v>
      </c>
      <c r="AH107" s="291">
        <f ca="1">AH$99*'8.Routing factors'!AH117</f>
        <v>8.5954934900867308E-2</v>
      </c>
      <c r="AI107" s="291">
        <f ca="1">AI$99*'8.Routing factors'!AI117</f>
        <v>0.85954934900867286</v>
      </c>
      <c r="AJ107" s="291">
        <f ca="1">AJ$99*'8.Routing factors'!AJ117</f>
        <v>52.61731978252346</v>
      </c>
      <c r="AK107" s="291">
        <f ca="1">AK$99*'8.Routing factors'!AK117</f>
        <v>7.9122362585703003</v>
      </c>
      <c r="AL107" s="291">
        <f ca="1">AL$99*'8.Routing factors'!AL117</f>
        <v>4.1318234459821657</v>
      </c>
      <c r="AM107" s="291">
        <f ca="1">AM$99*'8.Routing factors'!AM117</f>
        <v>1.5157450761682723</v>
      </c>
      <c r="AN107" s="291">
        <f ca="1">AN$99*'8.Routing factors'!AN117</f>
        <v>1.3510206683184851</v>
      </c>
      <c r="AO107" s="291">
        <f ca="1">AO$99*'8.Routing factors'!AO117</f>
        <v>0</v>
      </c>
      <c r="AP107" s="291">
        <f ca="1">AP$99*'8.Routing factors'!AP117</f>
        <v>0</v>
      </c>
      <c r="AR107" s="297">
        <f t="shared" ca="1" si="8"/>
        <v>103.50360809615782</v>
      </c>
      <c r="AS107" s="295">
        <f ca="1">'2.Traffic'!L80</f>
        <v>41403.030120000003</v>
      </c>
      <c r="AT107" s="296">
        <f t="shared" ca="1" si="9"/>
        <v>2.4999041808333668E-3</v>
      </c>
    </row>
    <row r="108" spans="1:46">
      <c r="A108" s="85"/>
      <c r="C108" s="487" t="str">
        <f ca="1">'C. Masterfiles'!C93</f>
        <v>S08</v>
      </c>
      <c r="D108" s="487" t="str">
        <f ca="1">'C. Masterfiles'!D93</f>
        <v>Достъп до интернет (Internet access)</v>
      </c>
      <c r="E108" s="291">
        <f ca="1">E$99*'8.Routing factors'!E118</f>
        <v>11096735.154966604</v>
      </c>
      <c r="F108" s="291">
        <f ca="1">F$99*'8.Routing factors'!F118</f>
        <v>3346982.108205629</v>
      </c>
      <c r="G108" s="291">
        <f ca="1">G$99*'8.Routing factors'!G118</f>
        <v>495828.56908739911</v>
      </c>
      <c r="H108" s="291">
        <f ca="1">H$99*'8.Routing factors'!H118</f>
        <v>669396.42164112593</v>
      </c>
      <c r="I108" s="291">
        <f ca="1">I$99*'8.Routing factors'!I118</f>
        <v>1338792.8432822519</v>
      </c>
      <c r="J108" s="291">
        <f ca="1">J$99*'8.Routing factors'!J118</f>
        <v>6725389.1425463157</v>
      </c>
      <c r="K108" s="291">
        <f ca="1">K$99*'8.Routing factors'!K118</f>
        <v>2226035.0652912455</v>
      </c>
      <c r="L108" s="291">
        <f ca="1">L$99*'8.Routing factors'!L118</f>
        <v>669396.42164112593</v>
      </c>
      <c r="M108" s="291">
        <f ca="1">M$99*'8.Routing factors'!M118</f>
        <v>1338792.8432822519</v>
      </c>
      <c r="N108" s="291">
        <f ca="1">N$99*'8.Routing factors'!N118</f>
        <v>6725389.1425463157</v>
      </c>
      <c r="O108" s="291">
        <f ca="1">O$99*'8.Routing factors'!O118</f>
        <v>2651461.3241083687</v>
      </c>
      <c r="P108" s="291">
        <f ca="1">P$99*'8.Routing factors'!P118</f>
        <v>0</v>
      </c>
      <c r="Q108" s="291">
        <f ca="1">Q$99*'8.Routing factors'!Q118</f>
        <v>0</v>
      </c>
      <c r="R108" s="291">
        <f ca="1">R$99*'8.Routing factors'!R118</f>
        <v>6725389.1425463138</v>
      </c>
      <c r="S108" s="291">
        <f ca="1">S$99*'8.Routing factors'!S118</f>
        <v>0</v>
      </c>
      <c r="T108" s="291">
        <f ca="1">T$99*'8.Routing factors'!T118</f>
        <v>0</v>
      </c>
      <c r="U108" s="291">
        <f ca="1">U$99*'8.Routing factors'!U118</f>
        <v>0</v>
      </c>
      <c r="V108" s="291">
        <f ca="1">V$99*'8.Routing factors'!V118</f>
        <v>0</v>
      </c>
      <c r="W108" s="291">
        <f ca="1">W$99*'8.Routing factors'!W118</f>
        <v>0</v>
      </c>
      <c r="X108" s="291">
        <f ca="1">X$99*'8.Routing factors'!X118</f>
        <v>0</v>
      </c>
      <c r="Y108" s="291">
        <f ca="1">Y$99*'8.Routing factors'!Y118</f>
        <v>0</v>
      </c>
      <c r="Z108" s="291">
        <f ca="1">Z$99*'8.Routing factors'!Z118</f>
        <v>0</v>
      </c>
      <c r="AA108" s="291">
        <f ca="1">AA$99*'8.Routing factors'!AA118</f>
        <v>0</v>
      </c>
      <c r="AB108" s="291">
        <f ca="1">AB$99*'8.Routing factors'!AB118</f>
        <v>0</v>
      </c>
      <c r="AC108" s="291">
        <f ca="1">AC$99*'8.Routing factors'!AC118</f>
        <v>0</v>
      </c>
      <c r="AD108" s="291">
        <f ca="1">AD$99*'8.Routing factors'!AD118</f>
        <v>0</v>
      </c>
      <c r="AE108" s="291">
        <f ca="1">AE$99*'8.Routing factors'!AE118</f>
        <v>0</v>
      </c>
      <c r="AF108" s="291">
        <f ca="1">AF$99*'8.Routing factors'!AF118</f>
        <v>0</v>
      </c>
      <c r="AG108" s="291">
        <f ca="1">AG$99*'8.Routing factors'!AG118</f>
        <v>0</v>
      </c>
      <c r="AH108" s="291">
        <f ca="1">AH$99*'8.Routing factors'!AH118</f>
        <v>341750.80607164808</v>
      </c>
      <c r="AI108" s="291">
        <f ca="1">AI$99*'8.Routing factors'!AI118</f>
        <v>3417508.0607164805</v>
      </c>
      <c r="AJ108" s="291">
        <f ca="1">AJ$99*'8.Routing factors'!AJ118</f>
        <v>0</v>
      </c>
      <c r="AK108" s="291">
        <f ca="1">AK$99*'8.Routing factors'!AK118</f>
        <v>31458497.668741029</v>
      </c>
      <c r="AL108" s="291">
        <f ca="1">AL$99*'8.Routing factors'!AL118</f>
        <v>16427840.877765493</v>
      </c>
      <c r="AM108" s="291">
        <f ca="1">AM$99*'8.Routing factors'!AM118</f>
        <v>6026496.3515714547</v>
      </c>
      <c r="AN108" s="291">
        <f ca="1">AN$99*'8.Routing factors'!AN118</f>
        <v>5371563.6333131604</v>
      </c>
      <c r="AO108" s="291">
        <f ca="1">AO$99*'8.Routing factors'!AO118</f>
        <v>0</v>
      </c>
      <c r="AP108" s="291">
        <f ca="1">AP$99*'8.Routing factors'!AP118</f>
        <v>0</v>
      </c>
      <c r="AR108" s="297">
        <f t="shared" ca="1" si="8"/>
        <v>107053245.57732421</v>
      </c>
      <c r="AS108" s="295">
        <f ca="1">'2.Traffic'!L81</f>
        <v>4140303.0120000001</v>
      </c>
      <c r="AT108" s="296">
        <f t="shared" ca="1" si="9"/>
        <v>25.856379416445524</v>
      </c>
    </row>
    <row r="109" spans="1:46" ht="25.5">
      <c r="A109" s="85"/>
      <c r="C109" s="487" t="str">
        <f ca="1">'C. Masterfiles'!C94</f>
        <v>S09</v>
      </c>
      <c r="D109" s="487" t="str">
        <f ca="1">'C. Masterfiles'!D94</f>
        <v>Селищен нает капацитет на дребно (Retail local leased capacity)</v>
      </c>
      <c r="E109" s="291">
        <f ca="1">E$99*'8.Routing factors'!E119</f>
        <v>1248382.7049337432</v>
      </c>
      <c r="F109" s="291">
        <f ca="1">F$99*'8.Routing factors'!F119</f>
        <v>376535.48717313336</v>
      </c>
      <c r="G109" s="291">
        <f ca="1">G$99*'8.Routing factors'!G119</f>
        <v>41835.535516749311</v>
      </c>
      <c r="H109" s="291">
        <f ca="1">H$99*'8.Routing factors'!H119</f>
        <v>56480.323075970016</v>
      </c>
      <c r="I109" s="291">
        <f ca="1">I$99*'8.Routing factors'!I119</f>
        <v>112960.64615194003</v>
      </c>
      <c r="J109" s="291">
        <f ca="1">J$99*'8.Routing factors'!J119</f>
        <v>567454.7089023455</v>
      </c>
      <c r="K109" s="291">
        <f ca="1">K$99*'8.Routing factors'!K119</f>
        <v>0</v>
      </c>
      <c r="L109" s="291">
        <f ca="1">L$99*'8.Routing factors'!L119</f>
        <v>0</v>
      </c>
      <c r="M109" s="291">
        <f ca="1">M$99*'8.Routing factors'!M119</f>
        <v>0</v>
      </c>
      <c r="N109" s="291">
        <f ca="1">N$99*'8.Routing factors'!N119</f>
        <v>0</v>
      </c>
      <c r="O109" s="291">
        <f ca="1">O$99*'8.Routing factors'!O119</f>
        <v>0</v>
      </c>
      <c r="P109" s="291">
        <f ca="1">P$99*'8.Routing factors'!P119</f>
        <v>0</v>
      </c>
      <c r="Q109" s="291">
        <f ca="1">Q$99*'8.Routing factors'!Q119</f>
        <v>0</v>
      </c>
      <c r="R109" s="291">
        <f ca="1">R$99*'8.Routing factors'!R119</f>
        <v>0</v>
      </c>
      <c r="S109" s="291">
        <f ca="1">S$99*'8.Routing factors'!S119</f>
        <v>0</v>
      </c>
      <c r="T109" s="291">
        <f ca="1">T$99*'8.Routing factors'!T119</f>
        <v>0</v>
      </c>
      <c r="U109" s="291">
        <f ca="1">U$99*'8.Routing factors'!U119</f>
        <v>0</v>
      </c>
      <c r="V109" s="291">
        <f ca="1">V$99*'8.Routing factors'!V119</f>
        <v>0</v>
      </c>
      <c r="W109" s="291">
        <f ca="1">W$99*'8.Routing factors'!W119</f>
        <v>0</v>
      </c>
      <c r="X109" s="291">
        <f ca="1">X$99*'8.Routing factors'!X119</f>
        <v>0</v>
      </c>
      <c r="Y109" s="291">
        <f ca="1">Y$99*'8.Routing factors'!Y119</f>
        <v>0</v>
      </c>
      <c r="Z109" s="291">
        <f ca="1">Z$99*'8.Routing factors'!Z119</f>
        <v>0</v>
      </c>
      <c r="AA109" s="291">
        <f ca="1">AA$99*'8.Routing factors'!AA119</f>
        <v>0</v>
      </c>
      <c r="AB109" s="291">
        <f ca="1">AB$99*'8.Routing factors'!AB119</f>
        <v>0</v>
      </c>
      <c r="AC109" s="291">
        <f ca="1">AC$99*'8.Routing factors'!AC119</f>
        <v>0</v>
      </c>
      <c r="AD109" s="291">
        <f ca="1">AD$99*'8.Routing factors'!AD119</f>
        <v>0</v>
      </c>
      <c r="AE109" s="291">
        <f ca="1">AE$99*'8.Routing factors'!AE119</f>
        <v>0</v>
      </c>
      <c r="AF109" s="291">
        <f ca="1">AF$99*'8.Routing factors'!AF119</f>
        <v>0</v>
      </c>
      <c r="AG109" s="291">
        <f ca="1">AG$99*'8.Routing factors'!AG119</f>
        <v>0</v>
      </c>
      <c r="AH109" s="291">
        <f ca="1">AH$99*'8.Routing factors'!AH119</f>
        <v>19223.482841530211</v>
      </c>
      <c r="AI109" s="291">
        <f ca="1">AI$99*'8.Routing factors'!AI119</f>
        <v>192234.82841530206</v>
      </c>
      <c r="AJ109" s="291">
        <f ca="1">AJ$99*'8.Routing factors'!AJ119</f>
        <v>0</v>
      </c>
      <c r="AK109" s="291">
        <f ca="1">AK$99*'8.Routing factors'!AK119</f>
        <v>3539080.9877333664</v>
      </c>
      <c r="AL109" s="291">
        <f ca="1">AL$99*'8.Routing factors'!AL119</f>
        <v>1386099.0740614641</v>
      </c>
      <c r="AM109" s="291">
        <f ca="1">AM$99*'8.Routing factors'!AM119</f>
        <v>0</v>
      </c>
      <c r="AN109" s="291">
        <f ca="1">AN$99*'8.Routing factors'!AN119</f>
        <v>0</v>
      </c>
      <c r="AO109" s="291">
        <f ca="1">AO$99*'8.Routing factors'!AO119</f>
        <v>0</v>
      </c>
      <c r="AP109" s="291">
        <f ca="1">AP$99*'8.Routing factors'!AP119</f>
        <v>0</v>
      </c>
      <c r="AR109" s="297">
        <f t="shared" ca="1" si="8"/>
        <v>7540287.7788055446</v>
      </c>
      <c r="AS109" s="295">
        <f ca="1">'2.Traffic'!L82</f>
        <v>828060.60239999997</v>
      </c>
      <c r="AT109" s="296">
        <f t="shared" ca="1" si="9"/>
        <v>9.1059612749975525</v>
      </c>
    </row>
    <row r="110" spans="1:46" ht="25.5">
      <c r="A110" s="85"/>
      <c r="C110" s="487" t="str">
        <f ca="1">'C. Masterfiles'!C95</f>
        <v>S10</v>
      </c>
      <c r="D110" s="487" t="str">
        <f ca="1">'C. Masterfiles'!D95</f>
        <v>Национален нает капацитет на дребно (Retail long distance leased capacity)</v>
      </c>
      <c r="E110" s="291">
        <f ca="1">E$99*'8.Routing factors'!E120</f>
        <v>624191.35246687161</v>
      </c>
      <c r="F110" s="291">
        <f ca="1">F$99*'8.Routing factors'!F120</f>
        <v>188267.74358656668</v>
      </c>
      <c r="G110" s="291">
        <f ca="1">G$99*'8.Routing factors'!G120</f>
        <v>27890.357011166205</v>
      </c>
      <c r="H110" s="291">
        <f ca="1">H$99*'8.Routing factors'!H120</f>
        <v>37653.548717313337</v>
      </c>
      <c r="I110" s="291">
        <f ca="1">I$99*'8.Routing factors'!I120</f>
        <v>75307.097434626674</v>
      </c>
      <c r="J110" s="291">
        <f ca="1">J$99*'8.Routing factors'!J120</f>
        <v>378303.1392682303</v>
      </c>
      <c r="K110" s="291">
        <f ca="1">K$99*'8.Routing factors'!K120</f>
        <v>125214.47242263258</v>
      </c>
      <c r="L110" s="291">
        <f ca="1">L$99*'8.Routing factors'!L120</f>
        <v>37653.548717313337</v>
      </c>
      <c r="M110" s="291">
        <f ca="1">M$99*'8.Routing factors'!M120</f>
        <v>75307.097434626674</v>
      </c>
      <c r="N110" s="291">
        <f ca="1">N$99*'8.Routing factors'!N120</f>
        <v>378303.13926823036</v>
      </c>
      <c r="O110" s="291">
        <f ca="1">O$99*'8.Routing factors'!O120</f>
        <v>111858.52461082183</v>
      </c>
      <c r="P110" s="291">
        <f ca="1">P$99*'8.Routing factors'!P120</f>
        <v>28240.161537985008</v>
      </c>
      <c r="Q110" s="291">
        <f ca="1">Q$99*'8.Routing factors'!Q120</f>
        <v>56480.323075970002</v>
      </c>
      <c r="R110" s="291">
        <f ca="1">R$99*'8.Routing factors'!R120</f>
        <v>283727.35445117264</v>
      </c>
      <c r="S110" s="291">
        <f ca="1">S$99*'8.Routing factors'!S120</f>
        <v>0</v>
      </c>
      <c r="T110" s="291">
        <f ca="1">T$99*'8.Routing factors'!T120</f>
        <v>0</v>
      </c>
      <c r="U110" s="291">
        <f ca="1">U$99*'8.Routing factors'!U120</f>
        <v>0</v>
      </c>
      <c r="V110" s="291">
        <f ca="1">V$99*'8.Routing factors'!V120</f>
        <v>0</v>
      </c>
      <c r="W110" s="291">
        <f ca="1">W$99*'8.Routing factors'!W120</f>
        <v>0</v>
      </c>
      <c r="X110" s="291">
        <f ca="1">X$99*'8.Routing factors'!X120</f>
        <v>0</v>
      </c>
      <c r="Y110" s="291">
        <f ca="1">Y$99*'8.Routing factors'!Y120</f>
        <v>0</v>
      </c>
      <c r="Z110" s="291">
        <f ca="1">Z$99*'8.Routing factors'!Z120</f>
        <v>0</v>
      </c>
      <c r="AA110" s="291">
        <f ca="1">AA$99*'8.Routing factors'!AA120</f>
        <v>0</v>
      </c>
      <c r="AB110" s="291">
        <f ca="1">AB$99*'8.Routing factors'!AB120</f>
        <v>0</v>
      </c>
      <c r="AC110" s="291">
        <f ca="1">AC$99*'8.Routing factors'!AC120</f>
        <v>0</v>
      </c>
      <c r="AD110" s="291">
        <f ca="1">AD$99*'8.Routing factors'!AD120</f>
        <v>0</v>
      </c>
      <c r="AE110" s="291">
        <f ca="1">AE$99*'8.Routing factors'!AE120</f>
        <v>0</v>
      </c>
      <c r="AF110" s="291">
        <f ca="1">AF$99*'8.Routing factors'!AF120</f>
        <v>0</v>
      </c>
      <c r="AG110" s="291">
        <f ca="1">AG$99*'8.Routing factors'!AG120</f>
        <v>0</v>
      </c>
      <c r="AH110" s="291">
        <f ca="1">AH$99*'8.Routing factors'!AH120</f>
        <v>9611.7414207651054</v>
      </c>
      <c r="AI110" s="291">
        <f ca="1">AI$99*'8.Routing factors'!AI120</f>
        <v>96117.414207651032</v>
      </c>
      <c r="AJ110" s="291">
        <f ca="1">AJ$99*'8.Routing factors'!AJ120</f>
        <v>0</v>
      </c>
      <c r="AK110" s="291">
        <f ca="1">AK$99*'8.Routing factors'!AK120</f>
        <v>1769540.4938666832</v>
      </c>
      <c r="AL110" s="291">
        <f ca="1">AL$99*'8.Routing factors'!AL120</f>
        <v>924066.04937430925</v>
      </c>
      <c r="AM110" s="291">
        <f ca="1">AM$99*'8.Routing factors'!AM120</f>
        <v>338990.41977589438</v>
      </c>
      <c r="AN110" s="291">
        <f ca="1">AN$99*'8.Routing factors'!AN120</f>
        <v>226612.84078039901</v>
      </c>
      <c r="AO110" s="291">
        <f ca="1">AO$99*'8.Routing factors'!AO120</f>
        <v>0</v>
      </c>
      <c r="AP110" s="291">
        <f ca="1">AP$99*'8.Routing factors'!AP120</f>
        <v>0</v>
      </c>
      <c r="AR110" s="297">
        <f t="shared" ca="1" si="8"/>
        <v>5793336.819429229</v>
      </c>
      <c r="AS110" s="295">
        <f ca="1">'2.Traffic'!L83</f>
        <v>414030.30119999999</v>
      </c>
      <c r="AT110" s="296">
        <f t="shared" ca="1" si="9"/>
        <v>13.992543064210947</v>
      </c>
    </row>
    <row r="111" spans="1:46" ht="38.25">
      <c r="A111" s="85"/>
      <c r="C111" s="487" t="str">
        <f ca="1">'C. Masterfiles'!C96</f>
        <v>S11</v>
      </c>
      <c r="D111" s="487" t="str">
        <f ca="1">'C. Masterfiles'!D96</f>
        <v>Международен нает капацитет на дребно (Retail International leased capacity)</v>
      </c>
      <c r="E111" s="291">
        <f ca="1">E$99*'8.Routing factors'!E121</f>
        <v>124838.27049337435</v>
      </c>
      <c r="F111" s="291">
        <f ca="1">F$99*'8.Routing factors'!F121</f>
        <v>37653.548717313344</v>
      </c>
      <c r="G111" s="291">
        <f ca="1">G$99*'8.Routing factors'!G121</f>
        <v>5578.0714022332413</v>
      </c>
      <c r="H111" s="291">
        <f ca="1">H$99*'8.Routing factors'!H121</f>
        <v>7530.7097434626685</v>
      </c>
      <c r="I111" s="291">
        <f ca="1">I$99*'8.Routing factors'!I121</f>
        <v>15061.419486925337</v>
      </c>
      <c r="J111" s="291">
        <f ca="1">J$99*'8.Routing factors'!J121</f>
        <v>75660.627853646074</v>
      </c>
      <c r="K111" s="291">
        <f ca="1">K$99*'8.Routing factors'!K121</f>
        <v>25042.894484526518</v>
      </c>
      <c r="L111" s="291">
        <f ca="1">L$99*'8.Routing factors'!L121</f>
        <v>7530.7097434626685</v>
      </c>
      <c r="M111" s="291">
        <f ca="1">M$99*'8.Routing factors'!M121</f>
        <v>15061.419486925337</v>
      </c>
      <c r="N111" s="291">
        <f ca="1">N$99*'8.Routing factors'!N121</f>
        <v>75660.627853646074</v>
      </c>
      <c r="O111" s="291">
        <f ca="1">O$99*'8.Routing factors'!O121</f>
        <v>29828.939896219152</v>
      </c>
      <c r="P111" s="291">
        <f ca="1">P$99*'8.Routing factors'!P121</f>
        <v>7530.7097434626685</v>
      </c>
      <c r="Q111" s="291">
        <f ca="1">Q$99*'8.Routing factors'!Q121</f>
        <v>15061.419486925335</v>
      </c>
      <c r="R111" s="291">
        <f ca="1">R$99*'8.Routing factors'!R121</f>
        <v>75660.627853646045</v>
      </c>
      <c r="S111" s="291">
        <f ca="1">S$99*'8.Routing factors'!S121</f>
        <v>0</v>
      </c>
      <c r="T111" s="291">
        <f ca="1">T$99*'8.Routing factors'!T121</f>
        <v>0</v>
      </c>
      <c r="U111" s="291">
        <f ca="1">U$99*'8.Routing factors'!U121</f>
        <v>0</v>
      </c>
      <c r="V111" s="291">
        <f ca="1">V$99*'8.Routing factors'!V121</f>
        <v>0</v>
      </c>
      <c r="W111" s="291">
        <f ca="1">W$99*'8.Routing factors'!W121</f>
        <v>0</v>
      </c>
      <c r="X111" s="291">
        <f ca="1">X$99*'8.Routing factors'!X121</f>
        <v>0</v>
      </c>
      <c r="Y111" s="291">
        <f ca="1">Y$99*'8.Routing factors'!Y121</f>
        <v>0</v>
      </c>
      <c r="Z111" s="291">
        <f ca="1">Z$99*'8.Routing factors'!Z121</f>
        <v>0</v>
      </c>
      <c r="AA111" s="291">
        <f ca="1">AA$99*'8.Routing factors'!AA121</f>
        <v>0</v>
      </c>
      <c r="AB111" s="291">
        <f ca="1">AB$99*'8.Routing factors'!AB121</f>
        <v>0</v>
      </c>
      <c r="AC111" s="291">
        <f ca="1">AC$99*'8.Routing factors'!AC121</f>
        <v>0</v>
      </c>
      <c r="AD111" s="291">
        <f ca="1">AD$99*'8.Routing factors'!AD121</f>
        <v>0</v>
      </c>
      <c r="AE111" s="291">
        <f ca="1">AE$99*'8.Routing factors'!AE121</f>
        <v>0</v>
      </c>
      <c r="AF111" s="291">
        <f ca="1">AF$99*'8.Routing factors'!AF121</f>
        <v>0</v>
      </c>
      <c r="AG111" s="291">
        <f ca="1">AG$99*'8.Routing factors'!AG121</f>
        <v>0</v>
      </c>
      <c r="AH111" s="291">
        <f ca="1">AH$99*'8.Routing factors'!AH121</f>
        <v>3844.6965683060421</v>
      </c>
      <c r="AI111" s="291">
        <f ca="1">AI$99*'8.Routing factors'!AI121</f>
        <v>38446.965683060414</v>
      </c>
      <c r="AJ111" s="291">
        <f ca="1">AJ$99*'8.Routing factors'!AJ121</f>
        <v>0</v>
      </c>
      <c r="AK111" s="291">
        <f ca="1">AK$99*'8.Routing factors'!AK121</f>
        <v>353908.09877333674</v>
      </c>
      <c r="AL111" s="291">
        <f ca="1">AL$99*'8.Routing factors'!AL121</f>
        <v>184813.20987486184</v>
      </c>
      <c r="AM111" s="291">
        <f ca="1">AM$99*'8.Routing factors'!AM121</f>
        <v>67798.083955178881</v>
      </c>
      <c r="AN111" s="291">
        <f ca="1">AN$99*'8.Routing factors'!AN121</f>
        <v>60430.090874773072</v>
      </c>
      <c r="AO111" s="291">
        <f ca="1">AO$99*'8.Routing factors'!AO121</f>
        <v>0</v>
      </c>
      <c r="AP111" s="291">
        <f ca="1">AP$99*'8.Routing factors'!AP121</f>
        <v>0</v>
      </c>
      <c r="AR111" s="297">
        <f t="shared" ca="1" si="8"/>
        <v>1226941.141975286</v>
      </c>
      <c r="AS111" s="295">
        <f ca="1">'2.Traffic'!L84</f>
        <v>165612.12048000001</v>
      </c>
      <c r="AT111" s="296">
        <f t="shared" ca="1" si="9"/>
        <v>7.4085226275661169</v>
      </c>
    </row>
    <row r="112" spans="1:46">
      <c r="A112" s="85"/>
      <c r="C112" s="487" t="str">
        <f ca="1">'C. Masterfiles'!C97</f>
        <v>S12</v>
      </c>
      <c r="D112" s="487" t="str">
        <f ca="1">'C. Masterfiles'!D97</f>
        <v>IPTV</v>
      </c>
      <c r="E112" s="291">
        <f ca="1">E$99*'8.Routing factors'!E122</f>
        <v>29591.293746577616</v>
      </c>
      <c r="F112" s="291">
        <f ca="1">F$99*'8.Routing factors'!F122</f>
        <v>8925.2856218816796</v>
      </c>
      <c r="G112" s="291">
        <f ca="1">G$99*'8.Routing factors'!G122</f>
        <v>1322.2095175663978</v>
      </c>
      <c r="H112" s="291">
        <f ca="1">H$99*'8.Routing factors'!H122</f>
        <v>1785.0571243763359</v>
      </c>
      <c r="I112" s="291">
        <f ca="1">I$99*'8.Routing factors'!I122</f>
        <v>3570.1142487526718</v>
      </c>
      <c r="J112" s="291">
        <f ca="1">J$99*'8.Routing factors'!J122</f>
        <v>17934.371046790176</v>
      </c>
      <c r="K112" s="291">
        <f ca="1">K$99*'8.Routing factors'!K122</f>
        <v>5936.093507443321</v>
      </c>
      <c r="L112" s="291">
        <f ca="1">L$99*'8.Routing factors'!L122</f>
        <v>1785.0571243763357</v>
      </c>
      <c r="M112" s="291">
        <f ca="1">M$99*'8.Routing factors'!M122</f>
        <v>3570.1142487526713</v>
      </c>
      <c r="N112" s="291">
        <f ca="1">N$99*'8.Routing factors'!N122</f>
        <v>17934.371046790176</v>
      </c>
      <c r="O112" s="291">
        <f ca="1">O$99*'8.Routing factors'!O122</f>
        <v>7070.5635309556501</v>
      </c>
      <c r="P112" s="291">
        <f ca="1">P$99*'8.Routing factors'!P122</f>
        <v>1785.0571243763359</v>
      </c>
      <c r="Q112" s="291">
        <f ca="1">Q$99*'8.Routing factors'!Q122</f>
        <v>3570.1142487526713</v>
      </c>
      <c r="R112" s="291">
        <f ca="1">R$99*'8.Routing factors'!R122</f>
        <v>17934.371046790169</v>
      </c>
      <c r="S112" s="291">
        <f ca="1">S$99*'8.Routing factors'!S122</f>
        <v>0</v>
      </c>
      <c r="T112" s="291">
        <f ca="1">T$99*'8.Routing factors'!T122</f>
        <v>0</v>
      </c>
      <c r="U112" s="291">
        <f ca="1">U$99*'8.Routing factors'!U122</f>
        <v>0</v>
      </c>
      <c r="V112" s="291">
        <f ca="1">V$99*'8.Routing factors'!V122</f>
        <v>0</v>
      </c>
      <c r="W112" s="291">
        <f ca="1">W$99*'8.Routing factors'!W122</f>
        <v>0</v>
      </c>
      <c r="X112" s="291">
        <f ca="1">X$99*'8.Routing factors'!X122</f>
        <v>0</v>
      </c>
      <c r="Y112" s="291">
        <f ca="1">Y$99*'8.Routing factors'!Y122</f>
        <v>0</v>
      </c>
      <c r="Z112" s="291">
        <f ca="1">Z$99*'8.Routing factors'!Z122</f>
        <v>0</v>
      </c>
      <c r="AA112" s="291">
        <f ca="1">AA$99*'8.Routing factors'!AA122</f>
        <v>0</v>
      </c>
      <c r="AB112" s="291">
        <f ca="1">AB$99*'8.Routing factors'!AB122</f>
        <v>0</v>
      </c>
      <c r="AC112" s="291">
        <f ca="1">AC$99*'8.Routing factors'!AC122</f>
        <v>0</v>
      </c>
      <c r="AD112" s="291">
        <f ca="1">AD$99*'8.Routing factors'!AD122</f>
        <v>0</v>
      </c>
      <c r="AE112" s="291">
        <f ca="1">AE$99*'8.Routing factors'!AE122</f>
        <v>0</v>
      </c>
      <c r="AF112" s="291">
        <f ca="1">AF$99*'8.Routing factors'!AF122</f>
        <v>0</v>
      </c>
      <c r="AG112" s="291">
        <f ca="1">AG$99*'8.Routing factors'!AG122</f>
        <v>0</v>
      </c>
      <c r="AH112" s="291">
        <f ca="1">AH$99*'8.Routing factors'!AH122</f>
        <v>911.33548285772827</v>
      </c>
      <c r="AI112" s="291">
        <f ca="1">AI$99*'8.Routing factors'!AI122</f>
        <v>9113.3548285772813</v>
      </c>
      <c r="AJ112" s="291">
        <f ca="1">AJ$99*'8.Routing factors'!AJ122</f>
        <v>0</v>
      </c>
      <c r="AK112" s="291">
        <f ca="1">AK$99*'8.Routing factors'!AK122</f>
        <v>83889.327116642758</v>
      </c>
      <c r="AL112" s="291">
        <f ca="1">AL$99*'8.Routing factors'!AL122</f>
        <v>43807.57567404132</v>
      </c>
      <c r="AM112" s="291">
        <f ca="1">AM$99*'8.Routing factors'!AM122</f>
        <v>16070.65693752388</v>
      </c>
      <c r="AN112" s="291">
        <f ca="1">AN$99*'8.Routing factors'!AN122</f>
        <v>14324.169688835096</v>
      </c>
      <c r="AO112" s="291">
        <f ca="1">AO$99*'8.Routing factors'!AO122</f>
        <v>0</v>
      </c>
      <c r="AP112" s="291">
        <f ca="1">AP$99*'8.Routing factors'!AP122</f>
        <v>0</v>
      </c>
      <c r="AR112" s="297">
        <f t="shared" ca="1" si="8"/>
        <v>290830.49291266024</v>
      </c>
      <c r="AS112" s="295">
        <f ca="1">'2.Traffic'!L85</f>
        <v>8280.6060239999988</v>
      </c>
      <c r="AT112" s="296">
        <f t="shared" ca="1" si="9"/>
        <v>35.121885049202319</v>
      </c>
    </row>
    <row r="113" spans="1:46" ht="25.5">
      <c r="A113" s="85"/>
      <c r="C113" s="487" t="str">
        <f ca="1">'C. Masterfiles'!C98</f>
        <v>S13</v>
      </c>
      <c r="D113" s="487" t="str">
        <f ca="1">'C. Masterfiles'!D98</f>
        <v>Селищен нает капацитет на едро (Wholesale local leased capacity)</v>
      </c>
      <c r="E113" s="291">
        <f ca="1">E$99*'8.Routing factors'!E123</f>
        <v>20806.378415562391</v>
      </c>
      <c r="F113" s="291">
        <f ca="1">F$99*'8.Routing factors'!F123</f>
        <v>6275.5914528855574</v>
      </c>
      <c r="G113" s="291">
        <f ca="1">G$99*'8.Routing factors'!G123</f>
        <v>929.67856703887367</v>
      </c>
      <c r="H113" s="291">
        <f ca="1">H$99*'8.Routing factors'!H123</f>
        <v>1255.1182905771116</v>
      </c>
      <c r="I113" s="291">
        <f ca="1">I$99*'8.Routing factors'!I123</f>
        <v>2510.2365811542231</v>
      </c>
      <c r="J113" s="291">
        <f ca="1">J$99*'8.Routing factors'!J123</f>
        <v>12610.104642274346</v>
      </c>
      <c r="K113" s="291">
        <f ca="1">K$99*'8.Routing factors'!K123</f>
        <v>4173.8157474210866</v>
      </c>
      <c r="L113" s="291">
        <f ca="1">L$99*'8.Routing factors'!L123</f>
        <v>1255.1182905771116</v>
      </c>
      <c r="M113" s="291">
        <f ca="1">M$99*'8.Routing factors'!M123</f>
        <v>2510.2365811542231</v>
      </c>
      <c r="N113" s="291">
        <f ca="1">N$99*'8.Routing factors'!N123</f>
        <v>12610.104642274347</v>
      </c>
      <c r="O113" s="291">
        <f ca="1">O$99*'8.Routing factors'!O123</f>
        <v>7457.2349740547879</v>
      </c>
      <c r="P113" s="291">
        <f ca="1">P$99*'8.Routing factors'!P123</f>
        <v>2510.2365811542231</v>
      </c>
      <c r="Q113" s="291">
        <f ca="1">Q$99*'8.Routing factors'!Q123</f>
        <v>2510.2365811542227</v>
      </c>
      <c r="R113" s="291">
        <f ca="1">R$99*'8.Routing factors'!R123</f>
        <v>18915.156963411511</v>
      </c>
      <c r="S113" s="291">
        <f ca="1">S$99*'8.Routing factors'!S123</f>
        <v>0</v>
      </c>
      <c r="T113" s="291">
        <f ca="1">T$99*'8.Routing factors'!T123</f>
        <v>0</v>
      </c>
      <c r="U113" s="291">
        <f ca="1">U$99*'8.Routing factors'!U123</f>
        <v>0</v>
      </c>
      <c r="V113" s="291">
        <f ca="1">V$99*'8.Routing factors'!V123</f>
        <v>0</v>
      </c>
      <c r="W113" s="291">
        <f ca="1">W$99*'8.Routing factors'!W123</f>
        <v>1252.2367719287249</v>
      </c>
      <c r="X113" s="291">
        <f ca="1">X$99*'8.Routing factors'!X123</f>
        <v>12610.104642274347</v>
      </c>
      <c r="Y113" s="291">
        <f ca="1">Y$99*'8.Routing factors'!Y123</f>
        <v>1255.1182905771116</v>
      </c>
      <c r="Z113" s="291">
        <f ca="1">Z$99*'8.Routing factors'!Z123</f>
        <v>1255.1182905771116</v>
      </c>
      <c r="AA113" s="291">
        <f ca="1">AA$99*'8.Routing factors'!AA123</f>
        <v>0</v>
      </c>
      <c r="AB113" s="291">
        <f ca="1">AB$99*'8.Routing factors'!AB123</f>
        <v>0</v>
      </c>
      <c r="AC113" s="291">
        <f ca="1">AC$99*'8.Routing factors'!AC123</f>
        <v>0</v>
      </c>
      <c r="AD113" s="291">
        <f ca="1">AD$99*'8.Routing factors'!AD123</f>
        <v>0</v>
      </c>
      <c r="AE113" s="291">
        <f ca="1">AE$99*'8.Routing factors'!AE123</f>
        <v>0</v>
      </c>
      <c r="AF113" s="291">
        <f ca="1">AF$99*'8.Routing factors'!AF123</f>
        <v>0</v>
      </c>
      <c r="AG113" s="291">
        <f ca="1">AG$99*'8.Routing factors'!AG123</f>
        <v>0</v>
      </c>
      <c r="AH113" s="291">
        <f ca="1">AH$99*'8.Routing factors'!AH123</f>
        <v>640.78276138434046</v>
      </c>
      <c r="AI113" s="291">
        <f ca="1">AI$99*'8.Routing factors'!AI123</f>
        <v>6407.827613843403</v>
      </c>
      <c r="AJ113" s="291">
        <f ca="1">AJ$99*'8.Routing factors'!AJ123</f>
        <v>0</v>
      </c>
      <c r="AK113" s="291">
        <f ca="1">AK$99*'8.Routing factors'!AK123</f>
        <v>58984.683128889454</v>
      </c>
      <c r="AL113" s="291">
        <f ca="1">AL$99*'8.Routing factors'!AL123</f>
        <v>30802.201645810313</v>
      </c>
      <c r="AM113" s="291">
        <f ca="1">AM$99*'8.Routing factors'!AM123</f>
        <v>11299.680659196481</v>
      </c>
      <c r="AN113" s="291">
        <f ca="1">AN$99*'8.Routing factors'!AN123</f>
        <v>5035.8409062310902</v>
      </c>
      <c r="AO113" s="291">
        <f ca="1">AO$99*'8.Routing factors'!AO123</f>
        <v>0</v>
      </c>
      <c r="AP113" s="291">
        <f ca="1">AP$99*'8.Routing factors'!AP123</f>
        <v>0</v>
      </c>
      <c r="AR113" s="297">
        <f t="shared" ca="1" si="8"/>
        <v>225872.84302140641</v>
      </c>
      <c r="AS113" s="295">
        <f ca="1">'2.Traffic'!L86</f>
        <v>27602.020080000002</v>
      </c>
      <c r="AT113" s="296">
        <f t="shared" ca="1" si="9"/>
        <v>8.1831997211345548</v>
      </c>
    </row>
    <row r="114" spans="1:46" ht="38.25">
      <c r="A114" s="85"/>
      <c r="C114" s="487" t="str">
        <f ca="1">'C. Masterfiles'!C99</f>
        <v>S14</v>
      </c>
      <c r="D114" s="487" t="str">
        <f ca="1">'C. Masterfiles'!D99</f>
        <v>Национален нает капацитет на  едро (Wholesale long distance leased capacity)</v>
      </c>
      <c r="E114" s="291">
        <f ca="1">E$99*'8.Routing factors'!E124</f>
        <v>10403.189207781195</v>
      </c>
      <c r="F114" s="291">
        <f ca="1">F$99*'8.Routing factors'!F124</f>
        <v>3137.7957264427787</v>
      </c>
      <c r="G114" s="291">
        <f ca="1">G$99*'8.Routing factors'!G124</f>
        <v>464.83928351943683</v>
      </c>
      <c r="H114" s="291">
        <f ca="1">H$99*'8.Routing factors'!H124</f>
        <v>627.55914528855578</v>
      </c>
      <c r="I114" s="291">
        <f ca="1">I$99*'8.Routing factors'!I124</f>
        <v>1255.1182905771116</v>
      </c>
      <c r="J114" s="291">
        <f ca="1">J$99*'8.Routing factors'!J124</f>
        <v>6305.0523211371728</v>
      </c>
      <c r="K114" s="291">
        <f ca="1">K$99*'8.Routing factors'!K124</f>
        <v>2086.9078737105433</v>
      </c>
      <c r="L114" s="291">
        <f ca="1">L$99*'8.Routing factors'!L124</f>
        <v>627.55914528855578</v>
      </c>
      <c r="M114" s="291">
        <f ca="1">M$99*'8.Routing factors'!M124</f>
        <v>1255.1182905771116</v>
      </c>
      <c r="N114" s="291">
        <f ca="1">N$99*'8.Routing factors'!N124</f>
        <v>6305.0523211371737</v>
      </c>
      <c r="O114" s="291">
        <f ca="1">O$99*'8.Routing factors'!O124</f>
        <v>3728.617487027394</v>
      </c>
      <c r="P114" s="291">
        <f ca="1">P$99*'8.Routing factors'!P124</f>
        <v>1255.1182905771116</v>
      </c>
      <c r="Q114" s="291">
        <f ca="1">Q$99*'8.Routing factors'!Q124</f>
        <v>1255.1182905771113</v>
      </c>
      <c r="R114" s="291">
        <f ca="1">R$99*'8.Routing factors'!R124</f>
        <v>9457.5784817057556</v>
      </c>
      <c r="S114" s="291">
        <f ca="1">S$99*'8.Routing factors'!S124</f>
        <v>0</v>
      </c>
      <c r="T114" s="291">
        <f ca="1">T$99*'8.Routing factors'!T124</f>
        <v>0</v>
      </c>
      <c r="U114" s="291">
        <f ca="1">U$99*'8.Routing factors'!U124</f>
        <v>0</v>
      </c>
      <c r="V114" s="291">
        <f ca="1">V$99*'8.Routing factors'!V124</f>
        <v>0</v>
      </c>
      <c r="W114" s="291">
        <f ca="1">W$99*'8.Routing factors'!W124</f>
        <v>626.11838596436246</v>
      </c>
      <c r="X114" s="291">
        <f ca="1">X$99*'8.Routing factors'!X124</f>
        <v>6305.0523211371737</v>
      </c>
      <c r="Y114" s="291">
        <f ca="1">Y$99*'8.Routing factors'!Y124</f>
        <v>627.55914528855578</v>
      </c>
      <c r="Z114" s="291">
        <f ca="1">Z$99*'8.Routing factors'!Z124</f>
        <v>627.55914528855578</v>
      </c>
      <c r="AA114" s="291">
        <f ca="1">AA$99*'8.Routing factors'!AA124</f>
        <v>0</v>
      </c>
      <c r="AB114" s="291">
        <f ca="1">AB$99*'8.Routing factors'!AB124</f>
        <v>0</v>
      </c>
      <c r="AC114" s="291">
        <f ca="1">AC$99*'8.Routing factors'!AC124</f>
        <v>0</v>
      </c>
      <c r="AD114" s="291">
        <f ca="1">AD$99*'8.Routing factors'!AD124</f>
        <v>0</v>
      </c>
      <c r="AE114" s="291">
        <f ca="1">AE$99*'8.Routing factors'!AE124</f>
        <v>0</v>
      </c>
      <c r="AF114" s="291">
        <f ca="1">AF$99*'8.Routing factors'!AF124</f>
        <v>0</v>
      </c>
      <c r="AG114" s="291">
        <f ca="1">AG$99*'8.Routing factors'!AG124</f>
        <v>0</v>
      </c>
      <c r="AH114" s="291">
        <f ca="1">AH$99*'8.Routing factors'!AH124</f>
        <v>320.39138069217023</v>
      </c>
      <c r="AI114" s="291">
        <f ca="1">AI$99*'8.Routing factors'!AI124</f>
        <v>3203.9138069217015</v>
      </c>
      <c r="AJ114" s="291">
        <f ca="1">AJ$99*'8.Routing factors'!AJ124</f>
        <v>0</v>
      </c>
      <c r="AK114" s="291">
        <f ca="1">AK$99*'8.Routing factors'!AK124</f>
        <v>29492.341564444727</v>
      </c>
      <c r="AL114" s="291">
        <f ca="1">AL$99*'8.Routing factors'!AL124</f>
        <v>15401.100822905157</v>
      </c>
      <c r="AM114" s="291">
        <f ca="1">AM$99*'8.Routing factors'!AM124</f>
        <v>5649.8403295982407</v>
      </c>
      <c r="AN114" s="291">
        <f ca="1">AN$99*'8.Routing factors'!AN124</f>
        <v>2517.9204531155451</v>
      </c>
      <c r="AO114" s="291">
        <f ca="1">AO$99*'8.Routing factors'!AO124</f>
        <v>0</v>
      </c>
      <c r="AP114" s="291">
        <f ca="1">AP$99*'8.Routing factors'!AP124</f>
        <v>0</v>
      </c>
      <c r="AR114" s="297">
        <f t="shared" ca="1" si="8"/>
        <v>112936.42151070321</v>
      </c>
      <c r="AS114" s="295">
        <f ca="1">'2.Traffic'!L87</f>
        <v>13801.010040000001</v>
      </c>
      <c r="AT114" s="296">
        <f t="shared" ca="1" si="9"/>
        <v>8.1831997211345548</v>
      </c>
    </row>
    <row r="115" spans="1:46" ht="38.25">
      <c r="A115" s="85"/>
      <c r="C115" s="487" t="str">
        <f ca="1">'C. Masterfiles'!C100</f>
        <v>S15</v>
      </c>
      <c r="D115" s="487" t="str">
        <f ca="1">'C. Masterfiles'!D100</f>
        <v>Международен нает капацитет на  едро (Wholesale International leased capacity)</v>
      </c>
      <c r="E115" s="291">
        <f ca="1">E$99*'8.Routing factors'!E125</f>
        <v>4161.275683112478</v>
      </c>
      <c r="F115" s="291">
        <f ca="1">F$99*'8.Routing factors'!F125</f>
        <v>1255.1182905771113</v>
      </c>
      <c r="G115" s="291">
        <f ca="1">G$99*'8.Routing factors'!G125</f>
        <v>185.93571340777473</v>
      </c>
      <c r="H115" s="291">
        <f ca="1">H$99*'8.Routing factors'!H125</f>
        <v>251.02365811542228</v>
      </c>
      <c r="I115" s="291">
        <f ca="1">I$99*'8.Routing factors'!I125</f>
        <v>502.04731623084456</v>
      </c>
      <c r="J115" s="291">
        <f ca="1">J$99*'8.Routing factors'!J125</f>
        <v>2522.0209284548691</v>
      </c>
      <c r="K115" s="291">
        <f ca="1">K$99*'8.Routing factors'!K125</f>
        <v>834.76314948421725</v>
      </c>
      <c r="L115" s="291">
        <f ca="1">L$99*'8.Routing factors'!L125</f>
        <v>251.02365811542225</v>
      </c>
      <c r="M115" s="291">
        <f ca="1">M$99*'8.Routing factors'!M125</f>
        <v>502.0473162308445</v>
      </c>
      <c r="N115" s="291">
        <f ca="1">N$99*'8.Routing factors'!N125</f>
        <v>2522.0209284548691</v>
      </c>
      <c r="O115" s="291">
        <f ca="1">O$99*'8.Routing factors'!O125</f>
        <v>994.29799654063845</v>
      </c>
      <c r="P115" s="291">
        <f ca="1">P$99*'8.Routing factors'!P125</f>
        <v>251.02365811542228</v>
      </c>
      <c r="Q115" s="291">
        <f ca="1">Q$99*'8.Routing factors'!Q125</f>
        <v>502.0473162308445</v>
      </c>
      <c r="R115" s="291">
        <f ca="1">R$99*'8.Routing factors'!R125</f>
        <v>2522.0209284548682</v>
      </c>
      <c r="S115" s="291">
        <f ca="1">S$99*'8.Routing factors'!S125</f>
        <v>0</v>
      </c>
      <c r="T115" s="291">
        <f ca="1">T$99*'8.Routing factors'!T125</f>
        <v>0</v>
      </c>
      <c r="U115" s="291">
        <f ca="1">U$99*'8.Routing factors'!U125</f>
        <v>0</v>
      </c>
      <c r="V115" s="291">
        <f ca="1">V$99*'8.Routing factors'!V125</f>
        <v>0</v>
      </c>
      <c r="W115" s="291">
        <f ca="1">W$99*'8.Routing factors'!W125</f>
        <v>0</v>
      </c>
      <c r="X115" s="291">
        <f ca="1">X$99*'8.Routing factors'!X125</f>
        <v>0</v>
      </c>
      <c r="Y115" s="291">
        <f ca="1">Y$99*'8.Routing factors'!Y125</f>
        <v>0</v>
      </c>
      <c r="Z115" s="291">
        <f ca="1">Z$99*'8.Routing factors'!Z125</f>
        <v>0</v>
      </c>
      <c r="AA115" s="291">
        <f ca="1">AA$99*'8.Routing factors'!AA125</f>
        <v>500.89470877149</v>
      </c>
      <c r="AB115" s="291">
        <f ca="1">AB$99*'8.Routing factors'!AB125</f>
        <v>5044.0418569097392</v>
      </c>
      <c r="AC115" s="291">
        <f ca="1">AC$99*'8.Routing factors'!AC125</f>
        <v>251.02365811542234</v>
      </c>
      <c r="AD115" s="291">
        <f ca="1">AD$99*'8.Routing factors'!AD125</f>
        <v>251.02365811542234</v>
      </c>
      <c r="AE115" s="291">
        <f ca="1">AE$99*'8.Routing factors'!AE125</f>
        <v>0</v>
      </c>
      <c r="AF115" s="291">
        <f ca="1">AF$99*'8.Routing factors'!AF125</f>
        <v>0</v>
      </c>
      <c r="AG115" s="291">
        <f ca="1">AG$99*'8.Routing factors'!AG125</f>
        <v>0</v>
      </c>
      <c r="AH115" s="291">
        <f ca="1">AH$99*'8.Routing factors'!AH125</f>
        <v>128.15655227686807</v>
      </c>
      <c r="AI115" s="291">
        <f ca="1">AI$99*'8.Routing factors'!AI125</f>
        <v>1281.5655227686805</v>
      </c>
      <c r="AJ115" s="291">
        <f ca="1">AJ$99*'8.Routing factors'!AJ125</f>
        <v>0</v>
      </c>
      <c r="AK115" s="291">
        <f ca="1">AK$99*'8.Routing factors'!AK125</f>
        <v>11796.936625777891</v>
      </c>
      <c r="AL115" s="291">
        <f ca="1">AL$99*'8.Routing factors'!AL125</f>
        <v>6160.440329162062</v>
      </c>
      <c r="AM115" s="291">
        <f ca="1">AM$99*'8.Routing factors'!AM125</f>
        <v>2259.9361318392962</v>
      </c>
      <c r="AN115" s="291">
        <f ca="1">AN$99*'8.Routing factors'!AN125</f>
        <v>2014.3363624924359</v>
      </c>
      <c r="AO115" s="291">
        <f ca="1">AO$99*'8.Routing factors'!AO125</f>
        <v>0</v>
      </c>
      <c r="AP115" s="291">
        <f ca="1">AP$99*'8.Routing factors'!AP125</f>
        <v>0</v>
      </c>
      <c r="AR115" s="297">
        <f t="shared" ca="1" si="8"/>
        <v>46945.02194775494</v>
      </c>
      <c r="AS115" s="295">
        <f ca="1">'2.Traffic'!L88</f>
        <v>5520.4040160000004</v>
      </c>
      <c r="AT115" s="296">
        <f t="shared" ca="1" si="9"/>
        <v>8.503910549244651</v>
      </c>
    </row>
    <row r="116" spans="1:46">
      <c r="A116" s="85"/>
    </row>
    <row r="117" spans="1:46">
      <c r="A117" s="85"/>
    </row>
    <row r="118" spans="1:46">
      <c r="A118" s="85"/>
      <c r="Y118" s="1"/>
      <c r="AR118" s="285">
        <f ca="1">'C. Masterfiles'!$D$111</f>
        <v>2020</v>
      </c>
      <c r="AS118" s="293"/>
      <c r="AT118" s="294"/>
    </row>
    <row r="119" spans="1:46" ht="38.25">
      <c r="A119" s="85"/>
      <c r="C119" s="253">
        <f ca="1">'C. Masterfiles'!$D$111</f>
        <v>2020</v>
      </c>
      <c r="D119" s="156"/>
      <c r="E119" s="288" t="str">
        <f ca="1">'C. Masterfiles'!$E$13</f>
        <v>MSAN-CMN</v>
      </c>
      <c r="F119" s="189" t="str">
        <f ca="1">'C. Masterfiles'!$E$14</f>
        <v>MSAN-1GE</v>
      </c>
      <c r="G119" s="189" t="str">
        <f ca="1">'C. Masterfiles'!$E$15</f>
        <v>AGGR-CMN</v>
      </c>
      <c r="H119" s="189" t="str">
        <f ca="1">'C. Masterfiles'!$E$16</f>
        <v>AGGR-1GE-MSAN</v>
      </c>
      <c r="I119" s="189" t="str">
        <f ca="1">'C. Masterfiles'!$E$17</f>
        <v>AGGR-2,5GE-AGGR</v>
      </c>
      <c r="J119" s="189" t="str">
        <f ca="1">'C. Masterfiles'!$E$18</f>
        <v>AGGR-PROC</v>
      </c>
      <c r="K119" s="189" t="str">
        <f ca="1">'C. Masterfiles'!$E$19</f>
        <v>EDGE-CMN</v>
      </c>
      <c r="L119" s="189" t="str">
        <f ca="1">'C. Masterfiles'!$E$20</f>
        <v>EDGE-2,5GE-AGGR</v>
      </c>
      <c r="M119" s="189" t="str">
        <f ca="1">'C. Masterfiles'!$E$21</f>
        <v>EDGE-2,5GE-EDGE</v>
      </c>
      <c r="N119" s="189" t="str">
        <f ca="1">'C. Masterfiles'!$E$22</f>
        <v>EDGE-PROC</v>
      </c>
      <c r="O119" s="189" t="str">
        <f ca="1">'C. Masterfiles'!$E$23</f>
        <v>CORE-CMN</v>
      </c>
      <c r="P119" s="189" t="str">
        <f ca="1">'C. Masterfiles'!$E$24</f>
        <v>CORE-2,5GE-EDGE</v>
      </c>
      <c r="Q119" s="189" t="str">
        <f ca="1">'C. Masterfiles'!$E$25</f>
        <v>CORE-2,5GE-CORE</v>
      </c>
      <c r="R119" s="189" t="str">
        <f ca="1">'C. Masterfiles'!$E$26</f>
        <v>CORE-PROC</v>
      </c>
      <c r="S119" s="189" t="str">
        <f ca="1">'C. Masterfiles'!$E$27</f>
        <v>SX-CMN</v>
      </c>
      <c r="T119" s="189" t="str">
        <f ca="1">'C. Masterfiles'!$E$28</f>
        <v>SX-SBC</v>
      </c>
      <c r="U119" s="189" t="str">
        <f ca="1">'C. Masterfiles'!$E$29</f>
        <v>SX-VOICE</v>
      </c>
      <c r="V119" s="189" t="str">
        <f ca="1">'C. Masterfiles'!$E$30</f>
        <v>SX-RTU</v>
      </c>
      <c r="W119" s="189" t="str">
        <f ca="1">'C. Masterfiles'!$E$31</f>
        <v>ICGW-CMN</v>
      </c>
      <c r="X119" s="189" t="str">
        <f ca="1">'C. Masterfiles'!$E$32</f>
        <v>ICGW-CONTROL</v>
      </c>
      <c r="Y119" s="189" t="str">
        <f ca="1">'C. Masterfiles'!$E$33</f>
        <v>ICGW-1GE-CORE</v>
      </c>
      <c r="Z119" s="189" t="str">
        <f ca="1">'C. Masterfiles'!$E$34</f>
        <v>ICGW-TDM-OLO</v>
      </c>
      <c r="AA119" s="189" t="str">
        <f ca="1">'C. Masterfiles'!$E$35</f>
        <v>INTGW-CMN</v>
      </c>
      <c r="AB119" s="189" t="str">
        <f ca="1">'C. Masterfiles'!$E$36</f>
        <v>INTGW-CONTROL</v>
      </c>
      <c r="AC119" s="189" t="str">
        <f ca="1">'C. Masterfiles'!$E$37</f>
        <v>INTGW-1GE-CORE</v>
      </c>
      <c r="AD119" s="189" t="str">
        <f ca="1">'C. Masterfiles'!$E$38</f>
        <v>INTGW-TDM-INT</v>
      </c>
      <c r="AE119" s="189" t="str">
        <f ca="1">'C. Masterfiles'!$E$39</f>
        <v>SGW-CMN</v>
      </c>
      <c r="AF119" s="189" t="str">
        <f ca="1">'C. Masterfiles'!$E$40</f>
        <v>SGW-CONTROL</v>
      </c>
      <c r="AG119" s="189" t="str">
        <f ca="1">'C. Masterfiles'!$E$41</f>
        <v>SGW-SIGTRAN</v>
      </c>
      <c r="AH119" s="189" t="str">
        <f ca="1">'C. Masterfiles'!$E$42</f>
        <v>NMS</v>
      </c>
      <c r="AI119" s="189" t="str">
        <f ca="1">'C. Masterfiles'!$E$43</f>
        <v>OSS</v>
      </c>
      <c r="AJ119" s="189" t="str">
        <f ca="1">'C. Masterfiles'!$E$44</f>
        <v>IBIL</v>
      </c>
      <c r="AK119" s="189" t="str">
        <f ca="1">'C. Masterfiles'!$D$51</f>
        <v>MSAN ring</v>
      </c>
      <c r="AL119" s="189" t="str">
        <f ca="1">'C. Masterfiles'!$D$52</f>
        <v>AGGR ring</v>
      </c>
      <c r="AM119" s="189" t="str">
        <f ca="1">'C. Masterfiles'!$D$53</f>
        <v>EDGE ring</v>
      </c>
      <c r="AN119" s="189" t="str">
        <f ca="1">'C. Masterfiles'!$D$54</f>
        <v>CORE ring</v>
      </c>
      <c r="AO119" s="189" t="str">
        <f ca="1">'C. Masterfiles'!$D$55</f>
        <v>CORE-ICGW</v>
      </c>
      <c r="AP119" s="189" t="str">
        <f ca="1">'C. Masterfiles'!$D$56</f>
        <v>CORE-INTGW</v>
      </c>
      <c r="AR119" s="292" t="s">
        <v>68</v>
      </c>
      <c r="AS119" s="292" t="s">
        <v>4</v>
      </c>
      <c r="AT119" s="292" t="s">
        <v>39</v>
      </c>
    </row>
    <row r="120" spans="1:46">
      <c r="A120" s="85"/>
      <c r="C120" s="290"/>
      <c r="D120" s="158"/>
      <c r="E120" s="298">
        <f ca="1">'7.Network costs'!$Q74</f>
        <v>14055986.945099199</v>
      </c>
      <c r="F120" s="298">
        <f ca="1">'7.Network costs'!$Q75</f>
        <v>4167345.6663348023</v>
      </c>
      <c r="G120" s="298">
        <f ca="1">'7.Network costs'!$Q76</f>
        <v>613352.15760432906</v>
      </c>
      <c r="H120" s="298">
        <f ca="1">'7.Network costs'!$Q77</f>
        <v>813957.53363789688</v>
      </c>
      <c r="I120" s="298">
        <f ca="1">'7.Network costs'!$Q78</f>
        <v>1627915.0672757938</v>
      </c>
      <c r="J120" s="298">
        <f ca="1">'7.Network costs'!$Q79</f>
        <v>8050412.2662783032</v>
      </c>
      <c r="K120" s="298">
        <f ca="1">'7.Network costs'!$Q80</f>
        <v>2555633.9900180371</v>
      </c>
      <c r="L120" s="298">
        <f ca="1">'7.Network costs'!$Q81</f>
        <v>755422.73475070577</v>
      </c>
      <c r="M120" s="298">
        <f ca="1">'7.Network costs'!$Q82</f>
        <v>1510845.4695014115</v>
      </c>
      <c r="N120" s="298">
        <f ca="1">'7.Network costs'!$Q83</f>
        <v>7471476.3347445447</v>
      </c>
      <c r="O120" s="298">
        <f ca="1">'7.Network costs'!$Q84</f>
        <v>3018842.6507088062</v>
      </c>
      <c r="P120" s="298">
        <f ca="1">'7.Network costs'!$Q85</f>
        <v>53872.330310148347</v>
      </c>
      <c r="Q120" s="298">
        <f ca="1">'7.Network costs'!$Q86</f>
        <v>105259.42554666946</v>
      </c>
      <c r="R120" s="298">
        <f ca="1">'7.Network costs'!$Q87</f>
        <v>7409603.2019415926</v>
      </c>
      <c r="S120" s="298">
        <f ca="1">'7.Network costs'!$Q88</f>
        <v>1185.3481806063578</v>
      </c>
      <c r="T120" s="298">
        <f ca="1">'7.Network costs'!$Q89</f>
        <v>590932.32881904219</v>
      </c>
      <c r="U120" s="298">
        <f ca="1">'7.Network costs'!$Q90</f>
        <v>59093.23288190423</v>
      </c>
      <c r="V120" s="298">
        <f ca="1">'7.Network costs'!$Q91</f>
        <v>177279.69864571269</v>
      </c>
      <c r="W120" s="298">
        <f ca="1">'7.Network costs'!$Q92</f>
        <v>5253.0965112860604</v>
      </c>
      <c r="X120" s="298">
        <f ca="1">'7.Network costs'!$Q93</f>
        <v>51802.839113486603</v>
      </c>
      <c r="Y120" s="298">
        <f ca="1">'7.Network costs'!$Q94</f>
        <v>5237.6586149354198</v>
      </c>
      <c r="Z120" s="298">
        <f ca="1">'7.Network costs'!$Q95</f>
        <v>5237.6586149354198</v>
      </c>
      <c r="AA120" s="298">
        <f ca="1">'7.Network costs'!$Q96</f>
        <v>2635.1359972600048</v>
      </c>
      <c r="AB120" s="298">
        <f ca="1">'7.Network costs'!$Q97</f>
        <v>25986.106635379023</v>
      </c>
      <c r="AC120" s="298">
        <f ca="1">'7.Network costs'!$Q98</f>
        <v>1313.6959056360756</v>
      </c>
      <c r="AD120" s="298">
        <f ca="1">'7.Network costs'!$Q99</f>
        <v>1313.6959056360756</v>
      </c>
      <c r="AE120" s="298">
        <f ca="1">'7.Network costs'!$Q100</f>
        <v>3123.0598891822165</v>
      </c>
      <c r="AF120" s="298">
        <f ca="1">'7.Network costs'!$Q101</f>
        <v>1539.885747706184</v>
      </c>
      <c r="AG120" s="298">
        <f ca="1">'7.Network costs'!$Q102</f>
        <v>6227.7635670279551</v>
      </c>
      <c r="AH120" s="298">
        <f ca="1">'7.Network costs'!$Q103</f>
        <v>387848.99872008205</v>
      </c>
      <c r="AI120" s="298">
        <f ca="1">'7.Network costs'!$Q104</f>
        <v>3878489.9872008199</v>
      </c>
      <c r="AJ120" s="298">
        <f ca="1">'7.Network costs'!$Q105</f>
        <v>2327093.9923204915</v>
      </c>
      <c r="AK120" s="298">
        <f ca="1">'7.Network costs'!$K185</f>
        <v>39899880.463632353</v>
      </c>
      <c r="AL120" s="298">
        <f ca="1">'7.Network costs'!$K186</f>
        <v>20346835.766260538</v>
      </c>
      <c r="AM120" s="298">
        <f ca="1">'7.Network costs'!$K187</f>
        <v>6927513.96721604</v>
      </c>
      <c r="AN120" s="298">
        <f ca="1">'7.Network costs'!$K188</f>
        <v>6045878.6012467043</v>
      </c>
      <c r="AO120" s="298">
        <f ca="1">'7.Network costs'!$K189</f>
        <v>0</v>
      </c>
      <c r="AP120" s="298">
        <f ca="1">'7.Network costs'!$K190</f>
        <v>0</v>
      </c>
      <c r="AR120" s="9"/>
      <c r="AS120" s="9"/>
      <c r="AT120" s="9"/>
    </row>
    <row r="121" spans="1:46">
      <c r="A121" s="85"/>
      <c r="C121" s="289" t="s">
        <v>21</v>
      </c>
      <c r="D121" s="289" t="s">
        <v>45</v>
      </c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R121" s="9"/>
      <c r="AS121" s="9"/>
      <c r="AT121" s="9"/>
    </row>
    <row r="122" spans="1:46">
      <c r="A122" s="85"/>
      <c r="C122" s="487" t="str">
        <f ca="1">C101</f>
        <v>S01</v>
      </c>
      <c r="D122" s="487" t="str">
        <f ca="1">D101</f>
        <v>Повиквания в мрежата (On Net calls)</v>
      </c>
      <c r="E122" s="291">
        <f ca="1">E$120*'8.Routing factors'!E130</f>
        <v>120687.4742946404</v>
      </c>
      <c r="F122" s="291">
        <f ca="1">F$120*'8.Routing factors'!F130</f>
        <v>35781.651259858438</v>
      </c>
      <c r="G122" s="291">
        <f ca="1">G$120*'8.Routing factors'!G130</f>
        <v>5392.6039371590177</v>
      </c>
      <c r="H122" s="291">
        <f ca="1">H$120*'8.Routing factors'!H130</f>
        <v>7156.3302519716872</v>
      </c>
      <c r="I122" s="291">
        <f ca="1">I$120*'8.Routing factors'!I130</f>
        <v>14312.660503943374</v>
      </c>
      <c r="J122" s="291">
        <f ca="1">J$120*'8.Routing factors'!J130</f>
        <v>70779.379096748802</v>
      </c>
      <c r="K122" s="291">
        <f ca="1">K$120*'8.Routing factors'!K130</f>
        <v>24210.23354793348</v>
      </c>
      <c r="L122" s="291">
        <f ca="1">L$120*'8.Routing factors'!L130</f>
        <v>7156.3302519716881</v>
      </c>
      <c r="M122" s="291">
        <f ca="1">M$120*'8.Routing factors'!M130</f>
        <v>14312.660503943376</v>
      </c>
      <c r="N122" s="291">
        <f ca="1">N$120*'8.Routing factors'!N130</f>
        <v>70779.379096748817</v>
      </c>
      <c r="O122" s="291">
        <f ca="1">O$120*'8.Routing factors'!O130</f>
        <v>28837.145874689028</v>
      </c>
      <c r="P122" s="291">
        <f ca="1">P$120*'8.Routing factors'!P130</f>
        <v>7156.3302519716899</v>
      </c>
      <c r="Q122" s="291">
        <f ca="1">Q$120*'8.Routing factors'!Q130</f>
        <v>14312.660503943376</v>
      </c>
      <c r="R122" s="291">
        <f ca="1">R$120*'8.Routing factors'!R130</f>
        <v>70779.379096748802</v>
      </c>
      <c r="S122" s="291">
        <f ca="1">S$120*'8.Routing factors'!S130</f>
        <v>560.73620276991414</v>
      </c>
      <c r="T122" s="291">
        <f ca="1">T$120*'8.Routing factors'!T130</f>
        <v>279544.15046764427</v>
      </c>
      <c r="U122" s="291">
        <f ca="1">U$120*'8.Routing factors'!U130</f>
        <v>27954.415046764432</v>
      </c>
      <c r="V122" s="291">
        <f ca="1">V$120*'8.Routing factors'!V130</f>
        <v>83863.245140293293</v>
      </c>
      <c r="W122" s="291">
        <f ca="1">W$120*'8.Routing factors'!W130</f>
        <v>0</v>
      </c>
      <c r="X122" s="291">
        <f ca="1">X$120*'8.Routing factors'!X130</f>
        <v>0</v>
      </c>
      <c r="Y122" s="291">
        <f ca="1">Y$120*'8.Routing factors'!Y130</f>
        <v>0</v>
      </c>
      <c r="Z122" s="291">
        <f ca="1">Z$120*'8.Routing factors'!Z130</f>
        <v>0</v>
      </c>
      <c r="AA122" s="291">
        <f ca="1">AA$120*'8.Routing factors'!AA130</f>
        <v>0</v>
      </c>
      <c r="AB122" s="291">
        <f ca="1">AB$120*'8.Routing factors'!AB130</f>
        <v>0</v>
      </c>
      <c r="AC122" s="291">
        <f ca="1">AC$120*'8.Routing factors'!AC130</f>
        <v>0</v>
      </c>
      <c r="AD122" s="291">
        <f ca="1">AD$120*'8.Routing factors'!AD130</f>
        <v>0</v>
      </c>
      <c r="AE122" s="291">
        <f ca="1">AE$120*'8.Routing factors'!AE130</f>
        <v>0</v>
      </c>
      <c r="AF122" s="291">
        <f ca="1">AF$120*'8.Routing factors'!AF130</f>
        <v>0</v>
      </c>
      <c r="AG122" s="291">
        <f ca="1">AG$120*'8.Routing factors'!AG130</f>
        <v>0</v>
      </c>
      <c r="AH122" s="291">
        <f ca="1">AH$120*'8.Routing factors'!AH130</f>
        <v>1798.3270519564471</v>
      </c>
      <c r="AI122" s="291">
        <f ca="1">AI$120*'8.Routing factors'!AI130</f>
        <v>17983.270519564467</v>
      </c>
      <c r="AJ122" s="291">
        <f ca="1">AJ$120*'8.Routing factors'!AJ130</f>
        <v>1100846.0383977352</v>
      </c>
      <c r="AK122" s="291">
        <f ca="1">AK$120*'8.Routing factors'!AK130</f>
        <v>342588.23778239288</v>
      </c>
      <c r="AL122" s="291">
        <f ca="1">AL$120*'8.Routing factors'!AL130</f>
        <v>178889.77042230603</v>
      </c>
      <c r="AM122" s="291">
        <f ca="1">AM$120*'8.Routing factors'!AM130</f>
        <v>65626.271879287306</v>
      </c>
      <c r="AN122" s="291">
        <f ca="1">AN$120*'8.Routing factors'!AN130</f>
        <v>29247.751415037077</v>
      </c>
      <c r="AO122" s="291">
        <f ca="1">AO$120*'8.Routing factors'!AO130</f>
        <v>0</v>
      </c>
      <c r="AP122" s="291">
        <f ca="1">AP$120*'8.Routing factors'!AP130</f>
        <v>0</v>
      </c>
      <c r="AR122" s="297">
        <f t="shared" ref="AR122:AR136" ca="1" si="10">SUM(E122:AP122)</f>
        <v>2620556.4327980238</v>
      </c>
      <c r="AS122" s="295">
        <f ca="1">'2.Traffic'!M74</f>
        <v>844621814.44800019</v>
      </c>
      <c r="AT122" s="296">
        <f ca="1">IF(AS122=0,AR122,AR122/AS122)</f>
        <v>3.1026388236381035E-3</v>
      </c>
    </row>
    <row r="123" spans="1:46" ht="25.5">
      <c r="A123" s="85"/>
      <c r="C123" s="487" t="str">
        <f t="shared" ref="C123:D123" ca="1" si="11">C102</f>
        <v>S02</v>
      </c>
      <c r="D123" s="487" t="str">
        <f t="shared" ca="1" si="11"/>
        <v>Изходящи повиквания към ОП (Originating calls to OLO)</v>
      </c>
      <c r="E123" s="291">
        <f ca="1">E$120*'8.Routing factors'!E131</f>
        <v>25041.126549343775</v>
      </c>
      <c r="F123" s="291">
        <f ca="1">F$120*'8.Routing factors'!F131</f>
        <v>7424.2406892625822</v>
      </c>
      <c r="G123" s="291">
        <f ca="1">G$120*'8.Routing factors'!G131</f>
        <v>1118.8972046197282</v>
      </c>
      <c r="H123" s="291">
        <f ca="1">H$120*'8.Routing factors'!H131</f>
        <v>1484.8481378525164</v>
      </c>
      <c r="I123" s="291">
        <f ca="1">I$120*'8.Routing factors'!I131</f>
        <v>2969.6962757050328</v>
      </c>
      <c r="J123" s="291">
        <f ca="1">J$120*'8.Routing factors'!J131</f>
        <v>14685.827169757704</v>
      </c>
      <c r="K123" s="291">
        <f ca="1">K$120*'8.Routing factors'!K131</f>
        <v>5023.3176690971095</v>
      </c>
      <c r="L123" s="291">
        <f ca="1">L$120*'8.Routing factors'!L131</f>
        <v>1484.8481378525166</v>
      </c>
      <c r="M123" s="291">
        <f ca="1">M$120*'8.Routing factors'!M131</f>
        <v>2969.6962757050333</v>
      </c>
      <c r="N123" s="291">
        <f ca="1">N$120*'8.Routing factors'!N131</f>
        <v>14685.827169757706</v>
      </c>
      <c r="O123" s="291">
        <f ca="1">O$120*'8.Routing factors'!O131</f>
        <v>8975.0153036640731</v>
      </c>
      <c r="P123" s="291">
        <f ca="1">P$120*'8.Routing factors'!P131</f>
        <v>1484.8481378525171</v>
      </c>
      <c r="Q123" s="291">
        <f ca="1">Q$120*'8.Routing factors'!Q131</f>
        <v>2969.6962757050333</v>
      </c>
      <c r="R123" s="291">
        <f ca="1">R$120*'8.Routing factors'!R131</f>
        <v>22028.74075463655</v>
      </c>
      <c r="S123" s="291">
        <f ca="1">S$120*'8.Routing factors'!S131</f>
        <v>232.69135917253146</v>
      </c>
      <c r="T123" s="291">
        <f ca="1">T$120*'8.Routing factors'!T131</f>
        <v>116003.76076972795</v>
      </c>
      <c r="U123" s="291">
        <f ca="1">U$120*'8.Routing factors'!U131</f>
        <v>11600.376076972796</v>
      </c>
      <c r="V123" s="291">
        <f ca="1">V$120*'8.Routing factors'!V131</f>
        <v>34801.128230918388</v>
      </c>
      <c r="W123" s="291">
        <f ca="1">W$120*'8.Routing factors'!W131</f>
        <v>1489.2246987042001</v>
      </c>
      <c r="X123" s="291">
        <f ca="1">X$120*'8.Routing factors'!X131</f>
        <v>14685.827169757706</v>
      </c>
      <c r="Y123" s="291">
        <f ca="1">Y$120*'8.Routing factors'!Y131</f>
        <v>1484.8481378525169</v>
      </c>
      <c r="Z123" s="291">
        <f ca="1">Z$120*'8.Routing factors'!Z131</f>
        <v>1484.8481378525169</v>
      </c>
      <c r="AA123" s="291">
        <f ca="1">AA$120*'8.Routing factors'!AA131</f>
        <v>0</v>
      </c>
      <c r="AB123" s="291">
        <f ca="1">AB$120*'8.Routing factors'!AB131</f>
        <v>0</v>
      </c>
      <c r="AC123" s="291">
        <f ca="1">AC$120*'8.Routing factors'!AC131</f>
        <v>0</v>
      </c>
      <c r="AD123" s="291">
        <f ca="1">AD$120*'8.Routing factors'!AD131</f>
        <v>0</v>
      </c>
      <c r="AE123" s="291">
        <f ca="1">AE$120*'8.Routing factors'!AE131</f>
        <v>1163.4567958626567</v>
      </c>
      <c r="AF123" s="291">
        <f ca="1">AF$120*'8.Routing factors'!AF131</f>
        <v>573.66512381866039</v>
      </c>
      <c r="AG123" s="291">
        <f ca="1">AG$120*'8.Routing factors'!AG131</f>
        <v>2320.0752153945577</v>
      </c>
      <c r="AH123" s="291">
        <f ca="1">AH$120*'8.Routing factors'!AH131</f>
        <v>746.26029831746246</v>
      </c>
      <c r="AI123" s="291">
        <f ca="1">AI$120*'8.Routing factors'!AI131</f>
        <v>7462.6029831746237</v>
      </c>
      <c r="AJ123" s="291">
        <f ca="1">AJ$120*'8.Routing factors'!AJ131</f>
        <v>456823.29703183856</v>
      </c>
      <c r="AK123" s="291">
        <f ca="1">AK$120*'8.Routing factors'!AK131</f>
        <v>71082.732211975293</v>
      </c>
      <c r="AL123" s="291">
        <f ca="1">AL$120*'8.Routing factors'!AL131</f>
        <v>37117.36786032778</v>
      </c>
      <c r="AM123" s="291">
        <f ca="1">AM$120*'8.Routing factors'!AM131</f>
        <v>13616.622509464958</v>
      </c>
      <c r="AN123" s="291">
        <f ca="1">AN$120*'8.Routing factors'!AN131</f>
        <v>6068.5389991645288</v>
      </c>
      <c r="AO123" s="291">
        <f ca="1">AO$120*'8.Routing factors'!AO131</f>
        <v>0</v>
      </c>
      <c r="AP123" s="291">
        <f ca="1">AP$120*'8.Routing factors'!AP131</f>
        <v>0</v>
      </c>
      <c r="AR123" s="297">
        <f t="shared" ca="1" si="10"/>
        <v>891103.94936110952</v>
      </c>
      <c r="AS123" s="295">
        <f ca="1">'2.Traffic'!M75</f>
        <v>337848725.77920002</v>
      </c>
      <c r="AT123" s="296">
        <f t="shared" ref="AT123:AT136" ca="1" si="12">IF(AS123=0,AR123,AR123/AS123)</f>
        <v>2.6375826852858631E-3</v>
      </c>
    </row>
    <row r="124" spans="1:46" ht="25.5">
      <c r="A124" s="85"/>
      <c r="C124" s="487" t="str">
        <f t="shared" ref="C124:D124" ca="1" si="13">C103</f>
        <v>S03</v>
      </c>
      <c r="D124" s="487" t="str">
        <f t="shared" ca="1" si="13"/>
        <v>Входящи повиквания от ОП (Terminating calls from OLO)</v>
      </c>
      <c r="E124" s="291">
        <f ca="1">E$120*'8.Routing factors'!E132</f>
        <v>24406.293131486658</v>
      </c>
      <c r="F124" s="291">
        <f ca="1">F$120*'8.Routing factors'!F132</f>
        <v>7236.0240735895168</v>
      </c>
      <c r="G124" s="291">
        <f ca="1">G$120*'8.Routing factors'!G132</f>
        <v>1090.5313347679933</v>
      </c>
      <c r="H124" s="291">
        <f ca="1">H$120*'8.Routing factors'!H132</f>
        <v>1447.2048147179037</v>
      </c>
      <c r="I124" s="291">
        <f ca="1">I$120*'8.Routing factors'!I132</f>
        <v>2894.4096294358073</v>
      </c>
      <c r="J124" s="291">
        <f ca="1">J$120*'8.Routing factors'!J132</f>
        <v>14313.517488008163</v>
      </c>
      <c r="K124" s="291">
        <f ca="1">K$120*'8.Routing factors'!K132</f>
        <v>4895.9683695929098</v>
      </c>
      <c r="L124" s="291">
        <f ca="1">L$120*'8.Routing factors'!L132</f>
        <v>1447.2048147179037</v>
      </c>
      <c r="M124" s="291">
        <f ca="1">M$120*'8.Routing factors'!M132</f>
        <v>2894.4096294358073</v>
      </c>
      <c r="N124" s="291">
        <f ca="1">N$120*'8.Routing factors'!N132</f>
        <v>14313.517488008165</v>
      </c>
      <c r="O124" s="291">
        <f ca="1">O$120*'8.Routing factors'!O132</f>
        <v>8747.4840211030551</v>
      </c>
      <c r="P124" s="291">
        <f ca="1">P$120*'8.Routing factors'!P132</f>
        <v>1447.2048147179039</v>
      </c>
      <c r="Q124" s="291">
        <f ca="1">Q$120*'8.Routing factors'!Q132</f>
        <v>2894.4096294358073</v>
      </c>
      <c r="R124" s="291">
        <f ca="1">R$120*'8.Routing factors'!R132</f>
        <v>21470.276232012242</v>
      </c>
      <c r="S124" s="291">
        <f ca="1">S$120*'8.Routing factors'!S132</f>
        <v>226.79225353292571</v>
      </c>
      <c r="T124" s="291">
        <f ca="1">T$120*'8.Routing factors'!T132</f>
        <v>113062.87614983632</v>
      </c>
      <c r="U124" s="291">
        <f ca="1">U$120*'8.Routing factors'!U132</f>
        <v>11306.287614983634</v>
      </c>
      <c r="V124" s="291">
        <f ca="1">V$120*'8.Routing factors'!V132</f>
        <v>33918.862844950898</v>
      </c>
      <c r="W124" s="291">
        <f ca="1">W$120*'8.Routing factors'!W132</f>
        <v>1451.4704226107233</v>
      </c>
      <c r="X124" s="291">
        <f ca="1">X$120*'8.Routing factors'!X132</f>
        <v>14313.517488008165</v>
      </c>
      <c r="Y124" s="291">
        <f ca="1">Y$120*'8.Routing factors'!Y132</f>
        <v>1447.2048147179037</v>
      </c>
      <c r="Z124" s="291">
        <f ca="1">Z$120*'8.Routing factors'!Z132</f>
        <v>1447.2048147179037</v>
      </c>
      <c r="AA124" s="291">
        <f ca="1">AA$120*'8.Routing factors'!AA132</f>
        <v>0</v>
      </c>
      <c r="AB124" s="291">
        <f ca="1">AB$120*'8.Routing factors'!AB132</f>
        <v>0</v>
      </c>
      <c r="AC124" s="291">
        <f ca="1">AC$120*'8.Routing factors'!AC132</f>
        <v>0</v>
      </c>
      <c r="AD124" s="291">
        <f ca="1">AD$120*'8.Routing factors'!AD132</f>
        <v>0</v>
      </c>
      <c r="AE124" s="291">
        <f ca="1">AE$120*'8.Routing factors'!AE132</f>
        <v>1133.9612676646279</v>
      </c>
      <c r="AF124" s="291">
        <f ca="1">AF$120*'8.Routing factors'!AF132</f>
        <v>559.12177687531903</v>
      </c>
      <c r="AG124" s="291">
        <f ca="1">AG$120*'8.Routing factors'!AG132</f>
        <v>2261.2575229967247</v>
      </c>
      <c r="AH124" s="291">
        <f ca="1">AH$120*'8.Routing factors'!AH132</f>
        <v>727.34138207547892</v>
      </c>
      <c r="AI124" s="291">
        <f ca="1">AI$120*'8.Routing factors'!AI132</f>
        <v>7273.4138207547885</v>
      </c>
      <c r="AJ124" s="291">
        <f ca="1">AJ$120*'8.Routing factors'!AJ132</f>
        <v>445242.08104940201</v>
      </c>
      <c r="AK124" s="291">
        <f ca="1">AK$120*'8.Routing factors'!AK132</f>
        <v>69280.668964068711</v>
      </c>
      <c r="AL124" s="291">
        <f ca="1">AL$120*'8.Routing factors'!AL132</f>
        <v>36176.382020325742</v>
      </c>
      <c r="AM124" s="291">
        <f ca="1">AM$120*'8.Routing factors'!AM132</f>
        <v>13271.418910484694</v>
      </c>
      <c r="AN124" s="291">
        <f ca="1">AN$120*'8.Routing factors'!AN132</f>
        <v>5914.6916334460821</v>
      </c>
      <c r="AO124" s="291">
        <f ca="1">AO$120*'8.Routing factors'!AO132</f>
        <v>0</v>
      </c>
      <c r="AP124" s="291">
        <f ca="1">AP$120*'8.Routing factors'!AP132</f>
        <v>0</v>
      </c>
      <c r="AR124" s="297">
        <f t="shared" ca="1" si="10"/>
        <v>868513.0102224825</v>
      </c>
      <c r="AS124" s="295">
        <f ca="1">'2.Traffic'!M76</f>
        <v>337848725.77920002</v>
      </c>
      <c r="AT124" s="296">
        <f t="shared" ca="1" si="12"/>
        <v>2.5707156604464938E-3</v>
      </c>
    </row>
    <row r="125" spans="1:46" ht="25.5">
      <c r="A125" s="85"/>
      <c r="C125" s="487" t="str">
        <f t="shared" ref="C125:D125" ca="1" si="14">C104</f>
        <v>S04</v>
      </c>
      <c r="D125" s="487" t="str">
        <f t="shared" ca="1" si="14"/>
        <v>Изходящи международни повиквания (Outgoing Calls to International)</v>
      </c>
      <c r="E125" s="291">
        <f ca="1">E$120*'8.Routing factors'!E133</f>
        <v>5945.965356410421</v>
      </c>
      <c r="F125" s="291">
        <f ca="1">F$120*'8.Routing factors'!F133</f>
        <v>1762.8710852533422</v>
      </c>
      <c r="G125" s="291">
        <f ca="1">G$120*'8.Routing factors'!G133</f>
        <v>265.67990074023697</v>
      </c>
      <c r="H125" s="291">
        <f ca="1">H$120*'8.Routing factors'!H133</f>
        <v>352.57421705066844</v>
      </c>
      <c r="I125" s="291">
        <f ca="1">I$120*'8.Routing factors'!I133</f>
        <v>705.14843410133687</v>
      </c>
      <c r="J125" s="291">
        <f ca="1">J$120*'8.Routing factors'!J133</f>
        <v>3487.1202543361032</v>
      </c>
      <c r="K125" s="291">
        <f ca="1">K$120*'8.Routing factors'!K133</f>
        <v>1192.7767217596881</v>
      </c>
      <c r="L125" s="291">
        <f ca="1">L$120*'8.Routing factors'!L133</f>
        <v>352.57421705066849</v>
      </c>
      <c r="M125" s="291">
        <f ca="1">M$120*'8.Routing factors'!M133</f>
        <v>705.14843410133699</v>
      </c>
      <c r="N125" s="291">
        <f ca="1">N$120*'8.Routing factors'!N133</f>
        <v>3487.1202543361037</v>
      </c>
      <c r="O125" s="291">
        <f ca="1">O$120*'8.Routing factors'!O133</f>
        <v>2131.0994121483891</v>
      </c>
      <c r="P125" s="291">
        <f ca="1">P$120*'8.Routing factors'!P133</f>
        <v>352.57421705066855</v>
      </c>
      <c r="Q125" s="291">
        <f ca="1">Q$120*'8.Routing factors'!Q133</f>
        <v>705.14843410133699</v>
      </c>
      <c r="R125" s="291">
        <f ca="1">R$120*'8.Routing factors'!R133</f>
        <v>5230.680381504154</v>
      </c>
      <c r="S125" s="291">
        <f ca="1">S$120*'8.Routing factors'!S133</f>
        <v>55.252097290813943</v>
      </c>
      <c r="T125" s="291">
        <f ca="1">T$120*'8.Routing factors'!T133</f>
        <v>27544.860707083495</v>
      </c>
      <c r="U125" s="291">
        <f ca="1">U$120*'8.Routing factors'!U133</f>
        <v>2754.4860707083499</v>
      </c>
      <c r="V125" s="291">
        <f ca="1">V$120*'8.Routing factors'!V133</f>
        <v>8263.4582121250496</v>
      </c>
      <c r="W125" s="291">
        <f ca="1">W$120*'8.Routing factors'!W133</f>
        <v>0</v>
      </c>
      <c r="X125" s="291">
        <f ca="1">X$120*'8.Routing factors'!X133</f>
        <v>0</v>
      </c>
      <c r="Y125" s="291">
        <f ca="1">Y$120*'8.Routing factors'!Y133</f>
        <v>0</v>
      </c>
      <c r="Z125" s="291">
        <f ca="1">Z$120*'8.Routing factors'!Z133</f>
        <v>0</v>
      </c>
      <c r="AA125" s="291">
        <f ca="1">AA$120*'8.Routing factors'!AA133</f>
        <v>707.22684532241806</v>
      </c>
      <c r="AB125" s="291">
        <f ca="1">AB$120*'8.Routing factors'!AB133</f>
        <v>6974.2405086722083</v>
      </c>
      <c r="AC125" s="291">
        <f ca="1">AC$120*'8.Routing factors'!AC133</f>
        <v>352.57421705066855</v>
      </c>
      <c r="AD125" s="291">
        <f ca="1">AD$120*'8.Routing factors'!AD133</f>
        <v>352.57421705066855</v>
      </c>
      <c r="AE125" s="291">
        <f ca="1">AE$120*'8.Routing factors'!AE133</f>
        <v>276.26048645406956</v>
      </c>
      <c r="AF125" s="291">
        <f ca="1">AF$120*'8.Routing factors'!AF133</f>
        <v>136.21563493500406</v>
      </c>
      <c r="AG125" s="291">
        <f ca="1">AG$120*'8.Routing factors'!AG133</f>
        <v>550.89721414166968</v>
      </c>
      <c r="AH125" s="291">
        <f ca="1">AH$120*'8.Routing factors'!AH133</f>
        <v>177.1980135125518</v>
      </c>
      <c r="AI125" s="291">
        <f ca="1">AI$120*'8.Routing factors'!AI133</f>
        <v>1771.9801351255176</v>
      </c>
      <c r="AJ125" s="291">
        <f ca="1">AJ$120*'8.Routing factors'!AJ133</f>
        <v>108471.7771303177</v>
      </c>
      <c r="AK125" s="291">
        <f ca="1">AK$120*'8.Routing factors'!AK133</f>
        <v>16878.452426593416</v>
      </c>
      <c r="AL125" s="291">
        <f ca="1">AL$120*'8.Routing factors'!AL133</f>
        <v>8813.4446740549774</v>
      </c>
      <c r="AM125" s="291">
        <f ca="1">AM$120*'8.Routing factors'!AM133</f>
        <v>3233.2397487412045</v>
      </c>
      <c r="AN125" s="291">
        <f ca="1">AN$120*'8.Routing factors'!AN133</f>
        <v>1440.9624336171669</v>
      </c>
      <c r="AO125" s="291">
        <f ca="1">AO$120*'8.Routing factors'!AO133</f>
        <v>0</v>
      </c>
      <c r="AP125" s="291">
        <f ca="1">AP$120*'8.Routing factors'!AP133</f>
        <v>0</v>
      </c>
      <c r="AR125" s="297">
        <f t="shared" ca="1" si="10"/>
        <v>215431.58209274139</v>
      </c>
      <c r="AS125" s="295">
        <f ca="1">'2.Traffic'!M77</f>
        <v>84462181.444800004</v>
      </c>
      <c r="AT125" s="296">
        <f t="shared" ca="1" si="12"/>
        <v>2.5506277295659955E-3</v>
      </c>
    </row>
    <row r="126" spans="1:46" ht="25.5">
      <c r="A126" s="85"/>
      <c r="C126" s="487" t="str">
        <f t="shared" ref="C126:D126" ca="1" si="15">C105</f>
        <v>S05</v>
      </c>
      <c r="D126" s="487" t="str">
        <f t="shared" ca="1" si="15"/>
        <v>Входящи международни повиквания (Incoming calls from international)</v>
      </c>
      <c r="E126" s="291">
        <f ca="1">E$120*'8.Routing factors'!E134</f>
        <v>5846.8294006850965</v>
      </c>
      <c r="F126" s="291">
        <f ca="1">F$120*'8.Routing factors'!F134</f>
        <v>1733.4790690908676</v>
      </c>
      <c r="G126" s="291">
        <f ca="1">G$120*'8.Routing factors'!G134</f>
        <v>261.25027000777789</v>
      </c>
      <c r="H126" s="291">
        <f ca="1">H$120*'8.Routing factors'!H134</f>
        <v>346.69581381817352</v>
      </c>
      <c r="I126" s="291">
        <f ca="1">I$120*'8.Routing factors'!I134</f>
        <v>693.39162763634704</v>
      </c>
      <c r="J126" s="291">
        <f ca="1">J$120*'8.Routing factors'!J134</f>
        <v>3428.9801579142427</v>
      </c>
      <c r="K126" s="291">
        <f ca="1">K$120*'8.Routing factors'!K134</f>
        <v>1172.8897810880474</v>
      </c>
      <c r="L126" s="291">
        <f ca="1">L$120*'8.Routing factors'!L134</f>
        <v>346.69581381817358</v>
      </c>
      <c r="M126" s="291">
        <f ca="1">M$120*'8.Routing factors'!M134</f>
        <v>693.39162763634715</v>
      </c>
      <c r="N126" s="291">
        <f ca="1">N$120*'8.Routing factors'!N134</f>
        <v>3428.9801579142431</v>
      </c>
      <c r="O126" s="291">
        <f ca="1">O$120*'8.Routing factors'!O134</f>
        <v>2095.5679947409139</v>
      </c>
      <c r="P126" s="291">
        <f ca="1">P$120*'8.Routing factors'!P134</f>
        <v>346.69581381817363</v>
      </c>
      <c r="Q126" s="291">
        <f ca="1">Q$120*'8.Routing factors'!Q134</f>
        <v>693.39162763634715</v>
      </c>
      <c r="R126" s="291">
        <f ca="1">R$120*'8.Routing factors'!R134</f>
        <v>5143.4702368713633</v>
      </c>
      <c r="S126" s="291">
        <f ca="1">S$120*'8.Routing factors'!S134</f>
        <v>54.330889523458197</v>
      </c>
      <c r="T126" s="291">
        <f ca="1">T$120*'8.Routing factors'!T134</f>
        <v>27085.610454544829</v>
      </c>
      <c r="U126" s="291">
        <f ca="1">U$120*'8.Routing factors'!U134</f>
        <v>2708.5610454544831</v>
      </c>
      <c r="V126" s="291">
        <f ca="1">V$120*'8.Routing factors'!V134</f>
        <v>8125.6831363634501</v>
      </c>
      <c r="W126" s="291">
        <f ca="1">W$120*'8.Routing factors'!W134</f>
        <v>0</v>
      </c>
      <c r="X126" s="291">
        <f ca="1">X$120*'8.Routing factors'!X134</f>
        <v>0</v>
      </c>
      <c r="Y126" s="291">
        <f ca="1">Y$120*'8.Routing factors'!Y134</f>
        <v>0</v>
      </c>
      <c r="Z126" s="291">
        <f ca="1">Z$120*'8.Routing factors'!Z134</f>
        <v>0</v>
      </c>
      <c r="AA126" s="291">
        <f ca="1">AA$120*'8.Routing factors'!AA134</f>
        <v>695.43538590026469</v>
      </c>
      <c r="AB126" s="291">
        <f ca="1">AB$120*'8.Routing factors'!AB134</f>
        <v>6857.9603158284872</v>
      </c>
      <c r="AC126" s="291">
        <f ca="1">AC$120*'8.Routing factors'!AC134</f>
        <v>346.69581381817363</v>
      </c>
      <c r="AD126" s="291">
        <f ca="1">AD$120*'8.Routing factors'!AD134</f>
        <v>346.69581381817363</v>
      </c>
      <c r="AE126" s="291">
        <f ca="1">AE$120*'8.Routing factors'!AE134</f>
        <v>271.65444761729083</v>
      </c>
      <c r="AF126" s="291">
        <f ca="1">AF$120*'8.Routing factors'!AF134</f>
        <v>133.94453741852513</v>
      </c>
      <c r="AG126" s="291">
        <f ca="1">AG$120*'8.Routing factors'!AG134</f>
        <v>541.71220909089618</v>
      </c>
      <c r="AH126" s="291">
        <f ca="1">AH$120*'8.Routing factors'!AH134</f>
        <v>174.24362454974749</v>
      </c>
      <c r="AI126" s="291">
        <f ca="1">AI$120*'8.Routing factors'!AI134</f>
        <v>1742.4362454974746</v>
      </c>
      <c r="AJ126" s="291">
        <f ca="1">AJ$120*'8.Routing factors'!AJ134</f>
        <v>106663.24770734605</v>
      </c>
      <c r="AK126" s="291">
        <f ca="1">AK$120*'8.Routing factors'!AK134</f>
        <v>16597.041181795161</v>
      </c>
      <c r="AL126" s="291">
        <f ca="1">AL$120*'8.Routing factors'!AL134</f>
        <v>8666.4997780419635</v>
      </c>
      <c r="AM126" s="291">
        <f ca="1">AM$120*'8.Routing factors'!AM134</f>
        <v>3179.332553968366</v>
      </c>
      <c r="AN126" s="291">
        <f ca="1">AN$120*'8.Routing factors'!AN134</f>
        <v>1416.9375395153343</v>
      </c>
      <c r="AO126" s="291">
        <f ca="1">AO$120*'8.Routing factors'!AO134</f>
        <v>0</v>
      </c>
      <c r="AP126" s="291">
        <f ca="1">AP$120*'8.Routing factors'!AP134</f>
        <v>0</v>
      </c>
      <c r="AR126" s="297">
        <f t="shared" ca="1" si="10"/>
        <v>211839.73207276827</v>
      </c>
      <c r="AS126" s="295">
        <f ca="1">'2.Traffic'!M78</f>
        <v>84462181.444800004</v>
      </c>
      <c r="AT126" s="296">
        <f t="shared" ca="1" si="12"/>
        <v>2.5081015958747818E-3</v>
      </c>
    </row>
    <row r="127" spans="1:46">
      <c r="A127" s="85"/>
      <c r="C127" s="487" t="str">
        <f t="shared" ref="C127:D127" ca="1" si="16">C106</f>
        <v>S06</v>
      </c>
      <c r="D127" s="487" t="str">
        <f t="shared" ca="1" si="16"/>
        <v>Транзит на повиквания (Transit calls)</v>
      </c>
      <c r="E127" s="291">
        <f ca="1">E$120*'8.Routing factors'!E135</f>
        <v>0</v>
      </c>
      <c r="F127" s="291">
        <f ca="1">F$120*'8.Routing factors'!F135</f>
        <v>0</v>
      </c>
      <c r="G127" s="291">
        <f ca="1">G$120*'8.Routing factors'!G135</f>
        <v>0</v>
      </c>
      <c r="H127" s="291">
        <f ca="1">H$120*'8.Routing factors'!H135</f>
        <v>0</v>
      </c>
      <c r="I127" s="291">
        <f ca="1">I$120*'8.Routing factors'!I135</f>
        <v>0</v>
      </c>
      <c r="J127" s="291">
        <f ca="1">J$120*'8.Routing factors'!J135</f>
        <v>0</v>
      </c>
      <c r="K127" s="291">
        <f ca="1">K$120*'8.Routing factors'!K135</f>
        <v>0</v>
      </c>
      <c r="L127" s="291">
        <f ca="1">L$120*'8.Routing factors'!L135</f>
        <v>0</v>
      </c>
      <c r="M127" s="291">
        <f ca="1">M$120*'8.Routing factors'!M135</f>
        <v>0</v>
      </c>
      <c r="N127" s="291">
        <f ca="1">N$120*'8.Routing factors'!N135</f>
        <v>0</v>
      </c>
      <c r="O127" s="291">
        <f ca="1">O$120*'8.Routing factors'!O135</f>
        <v>2855.1423118034213</v>
      </c>
      <c r="P127" s="291">
        <f ca="1">P$120*'8.Routing factors'!P135</f>
        <v>0</v>
      </c>
      <c r="Q127" s="291">
        <f ca="1">Q$120*'8.Routing factors'!Q135</f>
        <v>1417.0848521855348</v>
      </c>
      <c r="R127" s="291">
        <f ca="1">R$120*'8.Routing factors'!R135</f>
        <v>7007.8086416893484</v>
      </c>
      <c r="S127" s="291">
        <f ca="1">S$120*'8.Routing factors'!S135</f>
        <v>55.518034456162326</v>
      </c>
      <c r="T127" s="291">
        <f ca="1">T$120*'8.Routing factors'!T135</f>
        <v>27677.43851924875</v>
      </c>
      <c r="U127" s="291">
        <f ca="1">U$120*'8.Routing factors'!U135</f>
        <v>2767.7438519248753</v>
      </c>
      <c r="V127" s="291">
        <f ca="1">V$120*'8.Routing factors'!V135</f>
        <v>8303.231555774626</v>
      </c>
      <c r="W127" s="291">
        <f ca="1">W$120*'8.Routing factors'!W135</f>
        <v>355.31542051943865</v>
      </c>
      <c r="X127" s="291">
        <f ca="1">X$120*'8.Routing factors'!X135</f>
        <v>3503.9043208446751</v>
      </c>
      <c r="Y127" s="291">
        <f ca="1">Y$120*'8.Routing factors'!Y135</f>
        <v>354.27121304638376</v>
      </c>
      <c r="Z127" s="291">
        <f ca="1">Z$120*'8.Routing factors'!Z135</f>
        <v>354.27121304638376</v>
      </c>
      <c r="AA127" s="291">
        <f ca="1">AA$120*'8.Routing factors'!AA135</f>
        <v>710.63084103887752</v>
      </c>
      <c r="AB127" s="291">
        <f ca="1">AB$120*'8.Routing factors'!AB135</f>
        <v>7007.808641689352</v>
      </c>
      <c r="AC127" s="291">
        <f ca="1">AC$120*'8.Routing factors'!AC135</f>
        <v>354.27121304638382</v>
      </c>
      <c r="AD127" s="291">
        <f ca="1">AD$120*'8.Routing factors'!AD135</f>
        <v>354.27121304638382</v>
      </c>
      <c r="AE127" s="291">
        <f ca="1">AE$120*'8.Routing factors'!AE135</f>
        <v>277.59017228081149</v>
      </c>
      <c r="AF127" s="291">
        <f ca="1">AF$120*'8.Routing factors'!AF135</f>
        <v>136.87126253299513</v>
      </c>
      <c r="AG127" s="291">
        <f ca="1">AG$120*'8.Routing factors'!AG135</f>
        <v>553.54877038497466</v>
      </c>
      <c r="AH127" s="291">
        <f ca="1">AH$120*'8.Routing factors'!AH135</f>
        <v>178.05089584154038</v>
      </c>
      <c r="AI127" s="291">
        <f ca="1">AI$120*'8.Routing factors'!AI135</f>
        <v>1780.5089584154034</v>
      </c>
      <c r="AJ127" s="291">
        <f ca="1">AJ$120*'8.Routing factors'!AJ135</f>
        <v>108993.86911134254</v>
      </c>
      <c r="AK127" s="291">
        <f ca="1">AK$120*'8.Routing factors'!AK135</f>
        <v>0</v>
      </c>
      <c r="AL127" s="291">
        <f ca="1">AL$120*'8.Routing factors'!AL135</f>
        <v>0</v>
      </c>
      <c r="AM127" s="291">
        <f ca="1">AM$120*'8.Routing factors'!AM135</f>
        <v>0</v>
      </c>
      <c r="AN127" s="291">
        <f ca="1">AN$120*'8.Routing factors'!AN135</f>
        <v>2895.796031724351</v>
      </c>
      <c r="AO127" s="291">
        <f ca="1">AO$120*'8.Routing factors'!AO135</f>
        <v>0</v>
      </c>
      <c r="AP127" s="291">
        <f ca="1">AP$120*'8.Routing factors'!AP135</f>
        <v>0</v>
      </c>
      <c r="AR127" s="297">
        <f t="shared" ca="1" si="10"/>
        <v>177894.94704588319</v>
      </c>
      <c r="AS127" s="295">
        <f ca="1">'2.Traffic'!M79</f>
        <v>84462181.444800004</v>
      </c>
      <c r="AT127" s="296">
        <f t="shared" ca="1" si="12"/>
        <v>2.1062082934969646E-3</v>
      </c>
    </row>
    <row r="128" spans="1:46" ht="25.5">
      <c r="A128" s="85"/>
      <c r="C128" s="487" t="str">
        <f t="shared" ref="C128:D128" ca="1" si="17">C107</f>
        <v>S07</v>
      </c>
      <c r="D128" s="487" t="str">
        <f t="shared" ca="1" si="17"/>
        <v>Повиквания към специални номера (Calls to special numbers)</v>
      </c>
      <c r="E128" s="291">
        <f ca="1">E$120*'8.Routing factors'!E136</f>
        <v>2.9426149508234403</v>
      </c>
      <c r="F128" s="291">
        <f ca="1">F$120*'8.Routing factors'!F136</f>
        <v>0.87243206122083639</v>
      </c>
      <c r="G128" s="291">
        <f ca="1">G$120*'8.Routing factors'!G136</f>
        <v>0.13148304794757124</v>
      </c>
      <c r="H128" s="291">
        <f ca="1">H$120*'8.Routing factors'!H136</f>
        <v>0.17448641224416728</v>
      </c>
      <c r="I128" s="291">
        <f ca="1">I$120*'8.Routing factors'!I136</f>
        <v>0.34897282448833455</v>
      </c>
      <c r="J128" s="291">
        <f ca="1">J$120*'8.Routing factors'!J136</f>
        <v>1.725750417409659</v>
      </c>
      <c r="K128" s="291">
        <f ca="1">K$120*'8.Routing factors'!K136</f>
        <v>0.59029651268656991</v>
      </c>
      <c r="L128" s="291">
        <f ca="1">L$120*'8.Routing factors'!L136</f>
        <v>0.1744864122441673</v>
      </c>
      <c r="M128" s="291">
        <f ca="1">M$120*'8.Routing factors'!M136</f>
        <v>0.34897282448833461</v>
      </c>
      <c r="N128" s="291">
        <f ca="1">N$120*'8.Routing factors'!N136</f>
        <v>1.7257504174096592</v>
      </c>
      <c r="O128" s="291">
        <f ca="1">O$120*'8.Routing factors'!O136</f>
        <v>1.4062207712255492</v>
      </c>
      <c r="P128" s="291">
        <f ca="1">P$120*'8.Routing factors'!P136</f>
        <v>0.17448641224416733</v>
      </c>
      <c r="Q128" s="291">
        <f ca="1">Q$120*'8.Routing factors'!Q136</f>
        <v>0.34897282448833461</v>
      </c>
      <c r="R128" s="291">
        <f ca="1">R$120*'8.Routing factors'!R136</f>
        <v>3.4515008348193175</v>
      </c>
      <c r="S128" s="291">
        <f ca="1">S$120*'8.Routing factors'!S136</f>
        <v>2.7343860551931196E-2</v>
      </c>
      <c r="T128" s="291">
        <f ca="1">T$120*'8.Routing factors'!T136</f>
        <v>13.63175095657558</v>
      </c>
      <c r="U128" s="291">
        <f ca="1">U$120*'8.Routing factors'!U136</f>
        <v>1.3631750956575583</v>
      </c>
      <c r="V128" s="291">
        <f ca="1">V$120*'8.Routing factors'!V136</f>
        <v>4.089525286972675</v>
      </c>
      <c r="W128" s="291">
        <f ca="1">W$120*'8.Routing factors'!W136</f>
        <v>0.17500070753235952</v>
      </c>
      <c r="X128" s="291">
        <f ca="1">X$120*'8.Routing factors'!X136</f>
        <v>1.7257504174096592</v>
      </c>
      <c r="Y128" s="291">
        <f ca="1">Y$120*'8.Routing factors'!Y136</f>
        <v>0.1744864122441673</v>
      </c>
      <c r="Z128" s="291">
        <f ca="1">Z$120*'8.Routing factors'!Z136</f>
        <v>0.1744864122441673</v>
      </c>
      <c r="AA128" s="291">
        <f ca="1">AA$120*'8.Routing factors'!AA136</f>
        <v>0</v>
      </c>
      <c r="AB128" s="291">
        <f ca="1">AB$120*'8.Routing factors'!AB136</f>
        <v>0</v>
      </c>
      <c r="AC128" s="291">
        <f ca="1">AC$120*'8.Routing factors'!AC136</f>
        <v>0</v>
      </c>
      <c r="AD128" s="291">
        <f ca="1">AD$120*'8.Routing factors'!AD136</f>
        <v>0</v>
      </c>
      <c r="AE128" s="291">
        <f ca="1">AE$120*'8.Routing factors'!AE136</f>
        <v>0.13671930275965591</v>
      </c>
      <c r="AF128" s="291">
        <f ca="1">AF$120*'8.Routing factors'!AF136</f>
        <v>6.7412125680064813E-2</v>
      </c>
      <c r="AG128" s="291">
        <f ca="1">AG$120*'8.Routing factors'!AG136</f>
        <v>0.27263501913151145</v>
      </c>
      <c r="AH128" s="291">
        <f ca="1">AH$120*'8.Routing factors'!AH136</f>
        <v>8.7694006366198118E-2</v>
      </c>
      <c r="AI128" s="291">
        <f ca="1">AI$120*'8.Routing factors'!AI136</f>
        <v>0.87694006366198107</v>
      </c>
      <c r="AJ128" s="291">
        <f ca="1">AJ$120*'8.Routing factors'!AJ136</f>
        <v>53.681892509168009</v>
      </c>
      <c r="AK128" s="291">
        <f ca="1">AK$120*'8.Routing factors'!AK136</f>
        <v>8.3530231812920945</v>
      </c>
      <c r="AL128" s="291">
        <f ca="1">AL$120*'8.Routing factors'!AL136</f>
        <v>4.3617095814675411</v>
      </c>
      <c r="AM128" s="291">
        <f ca="1">AM$120*'8.Routing factors'!AM136</f>
        <v>1.6001068041853177</v>
      </c>
      <c r="AN128" s="291">
        <f ca="1">AN$120*'8.Routing factors'!AN136</f>
        <v>1.4262436279301205</v>
      </c>
      <c r="AO128" s="291">
        <f ca="1">AO$120*'8.Routing factors'!AO136</f>
        <v>0</v>
      </c>
      <c r="AP128" s="291">
        <f ca="1">AP$120*'8.Routing factors'!AP136</f>
        <v>0</v>
      </c>
      <c r="AR128" s="297">
        <f t="shared" ca="1" si="10"/>
        <v>106.6423220945707</v>
      </c>
      <c r="AS128" s="295">
        <f ca="1">'2.Traffic'!M80</f>
        <v>42231.090722400004</v>
      </c>
      <c r="AT128" s="296">
        <f t="shared" ca="1" si="12"/>
        <v>2.5252088039962942E-3</v>
      </c>
    </row>
    <row r="129" spans="1:46">
      <c r="A129" s="85"/>
      <c r="C129" s="487" t="str">
        <f t="shared" ref="C129:D129" ca="1" si="18">C108</f>
        <v>S08</v>
      </c>
      <c r="D129" s="487" t="str">
        <f t="shared" ca="1" si="18"/>
        <v>Достъп до интернет (Internet access)</v>
      </c>
      <c r="E129" s="291">
        <f ca="1">E$120*'8.Routing factors'!E137</f>
        <v>11699631.121380173</v>
      </c>
      <c r="F129" s="291">
        <f ca="1">F$120*'8.Routing factors'!F137</f>
        <v>3468728.8229446597</v>
      </c>
      <c r="G129" s="291">
        <f ca="1">G$120*'8.Routing factors'!G137</f>
        <v>522767.39750501787</v>
      </c>
      <c r="H129" s="291">
        <f ca="1">H$120*'8.Routing factors'!H137</f>
        <v>693745.76458893192</v>
      </c>
      <c r="I129" s="291">
        <f ca="1">I$120*'8.Routing factors'!I137</f>
        <v>1387491.5291778638</v>
      </c>
      <c r="J129" s="291">
        <f ca="1">J$120*'8.Routing factors'!J137</f>
        <v>6861462.8922519628</v>
      </c>
      <c r="K129" s="291">
        <f ca="1">K$120*'8.Routing factors'!K137</f>
        <v>2346977.6257125945</v>
      </c>
      <c r="L129" s="291">
        <f ca="1">L$120*'8.Routing factors'!L137</f>
        <v>693745.76458893204</v>
      </c>
      <c r="M129" s="291">
        <f ca="1">M$120*'8.Routing factors'!M137</f>
        <v>1387491.5291778641</v>
      </c>
      <c r="N129" s="291">
        <f ca="1">N$120*'8.Routing factors'!N137</f>
        <v>6861462.8922519637</v>
      </c>
      <c r="O129" s="291">
        <f ca="1">O$120*'8.Routing factors'!O137</f>
        <v>2795517.6897945451</v>
      </c>
      <c r="P129" s="291">
        <f ca="1">P$120*'8.Routing factors'!P137</f>
        <v>0</v>
      </c>
      <c r="Q129" s="291">
        <f ca="1">Q$120*'8.Routing factors'!Q137</f>
        <v>0</v>
      </c>
      <c r="R129" s="291">
        <f ca="1">R$120*'8.Routing factors'!R137</f>
        <v>6861462.8922519619</v>
      </c>
      <c r="S129" s="291">
        <f ca="1">S$120*'8.Routing factors'!S137</f>
        <v>0</v>
      </c>
      <c r="T129" s="291">
        <f ca="1">T$120*'8.Routing factors'!T137</f>
        <v>0</v>
      </c>
      <c r="U129" s="291">
        <f ca="1">U$120*'8.Routing factors'!U137</f>
        <v>0</v>
      </c>
      <c r="V129" s="291">
        <f ca="1">V$120*'8.Routing factors'!V137</f>
        <v>0</v>
      </c>
      <c r="W129" s="291">
        <f ca="1">W$120*'8.Routing factors'!W137</f>
        <v>0</v>
      </c>
      <c r="X129" s="291">
        <f ca="1">X$120*'8.Routing factors'!X137</f>
        <v>0</v>
      </c>
      <c r="Y129" s="291">
        <f ca="1">Y$120*'8.Routing factors'!Y137</f>
        <v>0</v>
      </c>
      <c r="Z129" s="291">
        <f ca="1">Z$120*'8.Routing factors'!Z137</f>
        <v>0</v>
      </c>
      <c r="AA129" s="291">
        <f ca="1">AA$120*'8.Routing factors'!AA137</f>
        <v>0</v>
      </c>
      <c r="AB129" s="291">
        <f ca="1">AB$120*'8.Routing factors'!AB137</f>
        <v>0</v>
      </c>
      <c r="AC129" s="291">
        <f ca="1">AC$120*'8.Routing factors'!AC137</f>
        <v>0</v>
      </c>
      <c r="AD129" s="291">
        <f ca="1">AD$120*'8.Routing factors'!AD137</f>
        <v>0</v>
      </c>
      <c r="AE129" s="291">
        <f ca="1">AE$120*'8.Routing factors'!AE137</f>
        <v>0</v>
      </c>
      <c r="AF129" s="291">
        <f ca="1">AF$120*'8.Routing factors'!AF137</f>
        <v>0</v>
      </c>
      <c r="AG129" s="291">
        <f ca="1">AG$120*'8.Routing factors'!AG137</f>
        <v>0</v>
      </c>
      <c r="AH129" s="291">
        <f ca="1">AH$120*'8.Routing factors'!AH137</f>
        <v>348665.23251823266</v>
      </c>
      <c r="AI129" s="291">
        <f ca="1">AI$120*'8.Routing factors'!AI137</f>
        <v>3486652.3251823261</v>
      </c>
      <c r="AJ129" s="291">
        <f ca="1">AJ$120*'8.Routing factors'!AJ137</f>
        <v>0</v>
      </c>
      <c r="AK129" s="291">
        <f ca="1">AK$120*'8.Routing factors'!AK137</f>
        <v>33211035.627378874</v>
      </c>
      <c r="AL129" s="291">
        <f ca="1">AL$120*'8.Routing factors'!AL137</f>
        <v>17341852.065109558</v>
      </c>
      <c r="AM129" s="291">
        <f ca="1">AM$120*'8.Routing factors'!AM137</f>
        <v>6361912.6785650495</v>
      </c>
      <c r="AN129" s="291">
        <f ca="1">AN$120*'8.Routing factors'!AN137</f>
        <v>5670644.8566544401</v>
      </c>
      <c r="AO129" s="291">
        <f ca="1">AO$120*'8.Routing factors'!AO137</f>
        <v>0</v>
      </c>
      <c r="AP129" s="291">
        <f ca="1">AP$120*'8.Routing factors'!AP137</f>
        <v>0</v>
      </c>
      <c r="AR129" s="297">
        <f t="shared" ca="1" si="10"/>
        <v>112001248.70703495</v>
      </c>
      <c r="AS129" s="295">
        <f ca="1">'2.Traffic'!M81</f>
        <v>4223109.0722399997</v>
      </c>
      <c r="AT129" s="296">
        <f t="shared" ca="1" si="12"/>
        <v>26.521040965590743</v>
      </c>
    </row>
    <row r="130" spans="1:46" ht="25.5">
      <c r="A130" s="85"/>
      <c r="C130" s="487" t="str">
        <f t="shared" ref="C130:D130" ca="1" si="19">C109</f>
        <v>S09</v>
      </c>
      <c r="D130" s="487" t="str">
        <f t="shared" ca="1" si="19"/>
        <v>Селищен нает капацитет на дребно (Retail local leased capacity)</v>
      </c>
      <c r="E130" s="291">
        <f ca="1">E$120*'8.Routing factors'!E138</f>
        <v>1316208.5011552698</v>
      </c>
      <c r="F130" s="291">
        <f ca="1">F$120*'8.Routing factors'!F138</f>
        <v>390231.9925812743</v>
      </c>
      <c r="G130" s="291">
        <f ca="1">G$120*'8.Routing factors'!G138</f>
        <v>44108.499164485882</v>
      </c>
      <c r="H130" s="291">
        <f ca="1">H$120*'8.Routing factors'!H138</f>
        <v>58534.798887191137</v>
      </c>
      <c r="I130" s="291">
        <f ca="1">I$120*'8.Routing factors'!I138</f>
        <v>117069.59777438227</v>
      </c>
      <c r="J130" s="291">
        <f ca="1">J$120*'8.Routing factors'!J138</f>
        <v>578935.93153375934</v>
      </c>
      <c r="K130" s="291">
        <f ca="1">K$120*'8.Routing factors'!K138</f>
        <v>0</v>
      </c>
      <c r="L130" s="291">
        <f ca="1">L$120*'8.Routing factors'!L138</f>
        <v>0</v>
      </c>
      <c r="M130" s="291">
        <f ca="1">M$120*'8.Routing factors'!M138</f>
        <v>0</v>
      </c>
      <c r="N130" s="291">
        <f ca="1">N$120*'8.Routing factors'!N138</f>
        <v>0</v>
      </c>
      <c r="O130" s="291">
        <f ca="1">O$120*'8.Routing factors'!O138</f>
        <v>0</v>
      </c>
      <c r="P130" s="291">
        <f ca="1">P$120*'8.Routing factors'!P138</f>
        <v>0</v>
      </c>
      <c r="Q130" s="291">
        <f ca="1">Q$120*'8.Routing factors'!Q138</f>
        <v>0</v>
      </c>
      <c r="R130" s="291">
        <f ca="1">R$120*'8.Routing factors'!R138</f>
        <v>0</v>
      </c>
      <c r="S130" s="291">
        <f ca="1">S$120*'8.Routing factors'!S138</f>
        <v>0</v>
      </c>
      <c r="T130" s="291">
        <f ca="1">T$120*'8.Routing factors'!T138</f>
        <v>0</v>
      </c>
      <c r="U130" s="291">
        <f ca="1">U$120*'8.Routing factors'!U138</f>
        <v>0</v>
      </c>
      <c r="V130" s="291">
        <f ca="1">V$120*'8.Routing factors'!V138</f>
        <v>0</v>
      </c>
      <c r="W130" s="291">
        <f ca="1">W$120*'8.Routing factors'!W138</f>
        <v>0</v>
      </c>
      <c r="X130" s="291">
        <f ca="1">X$120*'8.Routing factors'!X138</f>
        <v>0</v>
      </c>
      <c r="Y130" s="291">
        <f ca="1">Y$120*'8.Routing factors'!Y138</f>
        <v>0</v>
      </c>
      <c r="Z130" s="291">
        <f ca="1">Z$120*'8.Routing factors'!Z138</f>
        <v>0</v>
      </c>
      <c r="AA130" s="291">
        <f ca="1">AA$120*'8.Routing factors'!AA138</f>
        <v>0</v>
      </c>
      <c r="AB130" s="291">
        <f ca="1">AB$120*'8.Routing factors'!AB138</f>
        <v>0</v>
      </c>
      <c r="AC130" s="291">
        <f ca="1">AC$120*'8.Routing factors'!AC138</f>
        <v>0</v>
      </c>
      <c r="AD130" s="291">
        <f ca="1">AD$120*'8.Routing factors'!AD138</f>
        <v>0</v>
      </c>
      <c r="AE130" s="291">
        <f ca="1">AE$120*'8.Routing factors'!AE138</f>
        <v>0</v>
      </c>
      <c r="AF130" s="291">
        <f ca="1">AF$120*'8.Routing factors'!AF138</f>
        <v>0</v>
      </c>
      <c r="AG130" s="291">
        <f ca="1">AG$120*'8.Routing factors'!AG138</f>
        <v>0</v>
      </c>
      <c r="AH130" s="291">
        <f ca="1">AH$120*'8.Routing factors'!AH138</f>
        <v>19612.419329150591</v>
      </c>
      <c r="AI130" s="291">
        <f ca="1">AI$120*'8.Routing factors'!AI138</f>
        <v>196124.19329150589</v>
      </c>
      <c r="AJ130" s="291">
        <f ca="1">AJ$120*'8.Routing factors'!AJ138</f>
        <v>0</v>
      </c>
      <c r="AK130" s="291">
        <f ca="1">AK$120*'8.Routing factors'!AK138</f>
        <v>3736241.5080801239</v>
      </c>
      <c r="AL130" s="291">
        <f ca="1">AL$120*'8.Routing factors'!AL138</f>
        <v>1463218.767993619</v>
      </c>
      <c r="AM130" s="291">
        <f ca="1">AM$120*'8.Routing factors'!AM138</f>
        <v>0</v>
      </c>
      <c r="AN130" s="291">
        <f ca="1">AN$120*'8.Routing factors'!AN138</f>
        <v>0</v>
      </c>
      <c r="AO130" s="291">
        <f ca="1">AO$120*'8.Routing factors'!AO138</f>
        <v>0</v>
      </c>
      <c r="AP130" s="291">
        <f ca="1">AP$120*'8.Routing factors'!AP138</f>
        <v>0</v>
      </c>
      <c r="AR130" s="297">
        <f t="shared" ca="1" si="10"/>
        <v>7920286.2097907616</v>
      </c>
      <c r="AS130" s="295">
        <f ca="1">'2.Traffic'!M82</f>
        <v>844621.81444799993</v>
      </c>
      <c r="AT130" s="296">
        <f t="shared" ca="1" si="12"/>
        <v>9.37731665735752</v>
      </c>
    </row>
    <row r="131" spans="1:46" ht="25.5">
      <c r="A131" s="85"/>
      <c r="C131" s="487" t="str">
        <f t="shared" ref="C131:D131" ca="1" si="20">C110</f>
        <v>S10</v>
      </c>
      <c r="D131" s="487" t="str">
        <f t="shared" ca="1" si="20"/>
        <v>Национален нает капацитет на дребно (Retail long distance leased capacity)</v>
      </c>
      <c r="E131" s="291">
        <f ca="1">E$120*'8.Routing factors'!E139</f>
        <v>658104.2505776349</v>
      </c>
      <c r="F131" s="291">
        <f ca="1">F$120*'8.Routing factors'!F139</f>
        <v>195115.99629063715</v>
      </c>
      <c r="G131" s="291">
        <f ca="1">G$120*'8.Routing factors'!G139</f>
        <v>29405.666109657257</v>
      </c>
      <c r="H131" s="291">
        <f ca="1">H$120*'8.Routing factors'!H139</f>
        <v>39023.199258127424</v>
      </c>
      <c r="I131" s="291">
        <f ca="1">I$120*'8.Routing factors'!I139</f>
        <v>78046.398516254849</v>
      </c>
      <c r="J131" s="291">
        <f ca="1">J$120*'8.Routing factors'!J139</f>
        <v>385957.28768917295</v>
      </c>
      <c r="K131" s="291">
        <f ca="1">K$120*'8.Routing factors'!K139</f>
        <v>132017.49144633344</v>
      </c>
      <c r="L131" s="291">
        <f ca="1">L$120*'8.Routing factors'!L139</f>
        <v>39023.199258127439</v>
      </c>
      <c r="M131" s="291">
        <f ca="1">M$120*'8.Routing factors'!M139</f>
        <v>78046.398516254878</v>
      </c>
      <c r="N131" s="291">
        <f ca="1">N$120*'8.Routing factors'!N139</f>
        <v>385957.28768917307</v>
      </c>
      <c r="O131" s="291">
        <f ca="1">O$120*'8.Routing factors'!O139</f>
        <v>117935.90253820737</v>
      </c>
      <c r="P131" s="291">
        <f ca="1">P$120*'8.Routing factors'!P139</f>
        <v>29267.399443595579</v>
      </c>
      <c r="Q131" s="291">
        <f ca="1">Q$120*'8.Routing factors'!Q139</f>
        <v>58534.798887191144</v>
      </c>
      <c r="R131" s="291">
        <f ca="1">R$120*'8.Routing factors'!R139</f>
        <v>289467.96576687967</v>
      </c>
      <c r="S131" s="291">
        <f ca="1">S$120*'8.Routing factors'!S139</f>
        <v>0</v>
      </c>
      <c r="T131" s="291">
        <f ca="1">T$120*'8.Routing factors'!T139</f>
        <v>0</v>
      </c>
      <c r="U131" s="291">
        <f ca="1">U$120*'8.Routing factors'!U139</f>
        <v>0</v>
      </c>
      <c r="V131" s="291">
        <f ca="1">V$120*'8.Routing factors'!V139</f>
        <v>0</v>
      </c>
      <c r="W131" s="291">
        <f ca="1">W$120*'8.Routing factors'!W139</f>
        <v>0</v>
      </c>
      <c r="X131" s="291">
        <f ca="1">X$120*'8.Routing factors'!X139</f>
        <v>0</v>
      </c>
      <c r="Y131" s="291">
        <f ca="1">Y$120*'8.Routing factors'!Y139</f>
        <v>0</v>
      </c>
      <c r="Z131" s="291">
        <f ca="1">Z$120*'8.Routing factors'!Z139</f>
        <v>0</v>
      </c>
      <c r="AA131" s="291">
        <f ca="1">AA$120*'8.Routing factors'!AA139</f>
        <v>0</v>
      </c>
      <c r="AB131" s="291">
        <f ca="1">AB$120*'8.Routing factors'!AB139</f>
        <v>0</v>
      </c>
      <c r="AC131" s="291">
        <f ca="1">AC$120*'8.Routing factors'!AC139</f>
        <v>0</v>
      </c>
      <c r="AD131" s="291">
        <f ca="1">AD$120*'8.Routing factors'!AD139</f>
        <v>0</v>
      </c>
      <c r="AE131" s="291">
        <f ca="1">AE$120*'8.Routing factors'!AE139</f>
        <v>0</v>
      </c>
      <c r="AF131" s="291">
        <f ca="1">AF$120*'8.Routing factors'!AF139</f>
        <v>0</v>
      </c>
      <c r="AG131" s="291">
        <f ca="1">AG$120*'8.Routing factors'!AG139</f>
        <v>0</v>
      </c>
      <c r="AH131" s="291">
        <f ca="1">AH$120*'8.Routing factors'!AH139</f>
        <v>9806.2096645752954</v>
      </c>
      <c r="AI131" s="291">
        <f ca="1">AI$120*'8.Routing factors'!AI139</f>
        <v>98062.096645752943</v>
      </c>
      <c r="AJ131" s="291">
        <f ca="1">AJ$120*'8.Routing factors'!AJ139</f>
        <v>0</v>
      </c>
      <c r="AK131" s="291">
        <f ca="1">AK$120*'8.Routing factors'!AK139</f>
        <v>1868120.754040062</v>
      </c>
      <c r="AL131" s="291">
        <f ca="1">AL$120*'8.Routing factors'!AL139</f>
        <v>975479.1786624128</v>
      </c>
      <c r="AM131" s="291">
        <f ca="1">AM$120*'8.Routing factors'!AM139</f>
        <v>357857.58816928411</v>
      </c>
      <c r="AN131" s="291">
        <f ca="1">AN$120*'8.Routing factors'!AN139</f>
        <v>239230.32989010922</v>
      </c>
      <c r="AO131" s="291">
        <f ca="1">AO$120*'8.Routing factors'!AO139</f>
        <v>0</v>
      </c>
      <c r="AP131" s="291">
        <f ca="1">AP$120*'8.Routing factors'!AP139</f>
        <v>0</v>
      </c>
      <c r="AR131" s="297">
        <f t="shared" ca="1" si="10"/>
        <v>6064459.3990594447</v>
      </c>
      <c r="AS131" s="295">
        <f ca="1">'2.Traffic'!M83</f>
        <v>422310.90722399997</v>
      </c>
      <c r="AT131" s="296">
        <f t="shared" ca="1" si="12"/>
        <v>14.360177052786291</v>
      </c>
    </row>
    <row r="132" spans="1:46" ht="38.25">
      <c r="A132" s="85"/>
      <c r="C132" s="487" t="str">
        <f t="shared" ref="C132:D132" ca="1" si="21">C111</f>
        <v>S11</v>
      </c>
      <c r="D132" s="487" t="str">
        <f t="shared" ca="1" si="21"/>
        <v>Международен нает капацитет на дребно (Retail International leased capacity)</v>
      </c>
      <c r="E132" s="291">
        <f ca="1">E$120*'8.Routing factors'!E140</f>
        <v>131620.85011552699</v>
      </c>
      <c r="F132" s="291">
        <f ca="1">F$120*'8.Routing factors'!F140</f>
        <v>39023.199258127439</v>
      </c>
      <c r="G132" s="291">
        <f ca="1">G$120*'8.Routing factors'!G140</f>
        <v>5881.1332219314527</v>
      </c>
      <c r="H132" s="291">
        <f ca="1">H$120*'8.Routing factors'!H140</f>
        <v>7804.6398516254876</v>
      </c>
      <c r="I132" s="291">
        <f ca="1">I$120*'8.Routing factors'!I140</f>
        <v>15609.279703250975</v>
      </c>
      <c r="J132" s="291">
        <f ca="1">J$120*'8.Routing factors'!J140</f>
        <v>77191.457537834605</v>
      </c>
      <c r="K132" s="291">
        <f ca="1">K$120*'8.Routing factors'!K140</f>
        <v>26403.498289266699</v>
      </c>
      <c r="L132" s="291">
        <f ca="1">L$120*'8.Routing factors'!L140</f>
        <v>7804.6398516254894</v>
      </c>
      <c r="M132" s="291">
        <f ca="1">M$120*'8.Routing factors'!M140</f>
        <v>15609.279703250979</v>
      </c>
      <c r="N132" s="291">
        <f ca="1">N$120*'8.Routing factors'!N140</f>
        <v>77191.457537834634</v>
      </c>
      <c r="O132" s="291">
        <f ca="1">O$120*'8.Routing factors'!O140</f>
        <v>31449.574010188644</v>
      </c>
      <c r="P132" s="291">
        <f ca="1">P$120*'8.Routing factors'!P140</f>
        <v>7804.6398516254903</v>
      </c>
      <c r="Q132" s="291">
        <f ca="1">Q$120*'8.Routing factors'!Q140</f>
        <v>15609.279703250977</v>
      </c>
      <c r="R132" s="291">
        <f ca="1">R$120*'8.Routing factors'!R140</f>
        <v>77191.457537834605</v>
      </c>
      <c r="S132" s="291">
        <f ca="1">S$120*'8.Routing factors'!S140</f>
        <v>0</v>
      </c>
      <c r="T132" s="291">
        <f ca="1">T$120*'8.Routing factors'!T140</f>
        <v>0</v>
      </c>
      <c r="U132" s="291">
        <f ca="1">U$120*'8.Routing factors'!U140</f>
        <v>0</v>
      </c>
      <c r="V132" s="291">
        <f ca="1">V$120*'8.Routing factors'!V140</f>
        <v>0</v>
      </c>
      <c r="W132" s="291">
        <f ca="1">W$120*'8.Routing factors'!W140</f>
        <v>0</v>
      </c>
      <c r="X132" s="291">
        <f ca="1">X$120*'8.Routing factors'!X140</f>
        <v>0</v>
      </c>
      <c r="Y132" s="291">
        <f ca="1">Y$120*'8.Routing factors'!Y140</f>
        <v>0</v>
      </c>
      <c r="Z132" s="291">
        <f ca="1">Z$120*'8.Routing factors'!Z140</f>
        <v>0</v>
      </c>
      <c r="AA132" s="291">
        <f ca="1">AA$120*'8.Routing factors'!AA140</f>
        <v>0</v>
      </c>
      <c r="AB132" s="291">
        <f ca="1">AB$120*'8.Routing factors'!AB140</f>
        <v>0</v>
      </c>
      <c r="AC132" s="291">
        <f ca="1">AC$120*'8.Routing factors'!AC140</f>
        <v>0</v>
      </c>
      <c r="AD132" s="291">
        <f ca="1">AD$120*'8.Routing factors'!AD140</f>
        <v>0</v>
      </c>
      <c r="AE132" s="291">
        <f ca="1">AE$120*'8.Routing factors'!AE140</f>
        <v>0</v>
      </c>
      <c r="AF132" s="291">
        <f ca="1">AF$120*'8.Routing factors'!AF140</f>
        <v>0</v>
      </c>
      <c r="AG132" s="291">
        <f ca="1">AG$120*'8.Routing factors'!AG140</f>
        <v>0</v>
      </c>
      <c r="AH132" s="291">
        <f ca="1">AH$120*'8.Routing factors'!AH140</f>
        <v>3922.4838658301192</v>
      </c>
      <c r="AI132" s="291">
        <f ca="1">AI$120*'8.Routing factors'!AI140</f>
        <v>39224.838658301182</v>
      </c>
      <c r="AJ132" s="291">
        <f ca="1">AJ$120*'8.Routing factors'!AJ140</f>
        <v>0</v>
      </c>
      <c r="AK132" s="291">
        <f ca="1">AK$120*'8.Routing factors'!AK140</f>
        <v>373624.15080801246</v>
      </c>
      <c r="AL132" s="291">
        <f ca="1">AL$120*'8.Routing factors'!AL140</f>
        <v>195095.83573248261</v>
      </c>
      <c r="AM132" s="291">
        <f ca="1">AM$120*'8.Routing factors'!AM140</f>
        <v>71571.517633856842</v>
      </c>
      <c r="AN132" s="291">
        <f ca="1">AN$120*'8.Routing factors'!AN140</f>
        <v>63794.754637362486</v>
      </c>
      <c r="AO132" s="291">
        <f ca="1">AO$120*'8.Routing factors'!AO140</f>
        <v>0</v>
      </c>
      <c r="AP132" s="291">
        <f ca="1">AP$120*'8.Routing factors'!AP140</f>
        <v>0</v>
      </c>
      <c r="AR132" s="297">
        <f t="shared" ca="1" si="10"/>
        <v>1283427.9675090201</v>
      </c>
      <c r="AS132" s="295">
        <f ca="1">'2.Traffic'!M84</f>
        <v>168924.36288960002</v>
      </c>
      <c r="AT132" s="296">
        <f t="shared" ca="1" si="12"/>
        <v>7.5976487083026649</v>
      </c>
    </row>
    <row r="133" spans="1:46">
      <c r="A133" s="85"/>
      <c r="C133" s="487" t="str">
        <f t="shared" ref="C133:D133" ca="1" si="22">C112</f>
        <v>S12</v>
      </c>
      <c r="D133" s="487" t="str">
        <f t="shared" ca="1" si="22"/>
        <v>IPTV</v>
      </c>
      <c r="E133" s="291">
        <f ca="1">E$120*'8.Routing factors'!E141</f>
        <v>31199.01632368048</v>
      </c>
      <c r="F133" s="291">
        <f ca="1">F$120*'8.Routing factors'!F141</f>
        <v>9249.9435278524306</v>
      </c>
      <c r="G133" s="291">
        <f ca="1">G$120*'8.Routing factors'!G141</f>
        <v>1394.0463933467151</v>
      </c>
      <c r="H133" s="291">
        <f ca="1">H$120*'8.Routing factors'!H141</f>
        <v>1849.9887055704864</v>
      </c>
      <c r="I133" s="291">
        <f ca="1">I$120*'8.Routing factors'!I141</f>
        <v>3699.9774111409729</v>
      </c>
      <c r="J133" s="291">
        <f ca="1">J$120*'8.Routing factors'!J141</f>
        <v>18297.234379338577</v>
      </c>
      <c r="K133" s="291">
        <f ca="1">K$120*'8.Routing factors'!K141</f>
        <v>6258.6070019002545</v>
      </c>
      <c r="L133" s="291">
        <f ca="1">L$120*'8.Routing factors'!L141</f>
        <v>1849.9887055704864</v>
      </c>
      <c r="M133" s="291">
        <f ca="1">M$120*'8.Routing factors'!M141</f>
        <v>3699.9774111409729</v>
      </c>
      <c r="N133" s="291">
        <f ca="1">N$120*'8.Routing factors'!N141</f>
        <v>18297.234379338581</v>
      </c>
      <c r="O133" s="291">
        <f ca="1">O$120*'8.Routing factors'!O141</f>
        <v>7454.7138394521235</v>
      </c>
      <c r="P133" s="291">
        <f ca="1">P$120*'8.Routing factors'!P141</f>
        <v>1849.9887055704867</v>
      </c>
      <c r="Q133" s="291">
        <f ca="1">Q$120*'8.Routing factors'!Q141</f>
        <v>3699.9774111409729</v>
      </c>
      <c r="R133" s="291">
        <f ca="1">R$120*'8.Routing factors'!R141</f>
        <v>18297.234379338573</v>
      </c>
      <c r="S133" s="291">
        <f ca="1">S$120*'8.Routing factors'!S141</f>
        <v>0</v>
      </c>
      <c r="T133" s="291">
        <f ca="1">T$120*'8.Routing factors'!T141</f>
        <v>0</v>
      </c>
      <c r="U133" s="291">
        <f ca="1">U$120*'8.Routing factors'!U141</f>
        <v>0</v>
      </c>
      <c r="V133" s="291">
        <f ca="1">V$120*'8.Routing factors'!V141</f>
        <v>0</v>
      </c>
      <c r="W133" s="291">
        <f ca="1">W$120*'8.Routing factors'!W141</f>
        <v>0</v>
      </c>
      <c r="X133" s="291">
        <f ca="1">X$120*'8.Routing factors'!X141</f>
        <v>0</v>
      </c>
      <c r="Y133" s="291">
        <f ca="1">Y$120*'8.Routing factors'!Y141</f>
        <v>0</v>
      </c>
      <c r="Z133" s="291">
        <f ca="1">Z$120*'8.Routing factors'!Z141</f>
        <v>0</v>
      </c>
      <c r="AA133" s="291">
        <f ca="1">AA$120*'8.Routing factors'!AA141</f>
        <v>0</v>
      </c>
      <c r="AB133" s="291">
        <f ca="1">AB$120*'8.Routing factors'!AB141</f>
        <v>0</v>
      </c>
      <c r="AC133" s="291">
        <f ca="1">AC$120*'8.Routing factors'!AC141</f>
        <v>0</v>
      </c>
      <c r="AD133" s="291">
        <f ca="1">AD$120*'8.Routing factors'!AD141</f>
        <v>0</v>
      </c>
      <c r="AE133" s="291">
        <f ca="1">AE$120*'8.Routing factors'!AE141</f>
        <v>0</v>
      </c>
      <c r="AF133" s="291">
        <f ca="1">AF$120*'8.Routing factors'!AF141</f>
        <v>0</v>
      </c>
      <c r="AG133" s="291">
        <f ca="1">AG$120*'8.Routing factors'!AG141</f>
        <v>0</v>
      </c>
      <c r="AH133" s="291">
        <f ca="1">AH$120*'8.Routing factors'!AH141</f>
        <v>929.77395338195424</v>
      </c>
      <c r="AI133" s="291">
        <f ca="1">AI$120*'8.Routing factors'!AI141</f>
        <v>9297.7395338195402</v>
      </c>
      <c r="AJ133" s="291">
        <f ca="1">AJ$120*'8.Routing factors'!AJ141</f>
        <v>0</v>
      </c>
      <c r="AK133" s="291">
        <f ca="1">AK$120*'8.Routing factors'!AK141</f>
        <v>88562.761673010376</v>
      </c>
      <c r="AL133" s="291">
        <f ca="1">AL$120*'8.Routing factors'!AL141</f>
        <v>46244.938840292183</v>
      </c>
      <c r="AM133" s="291">
        <f ca="1">AM$120*'8.Routing factors'!AM141</f>
        <v>16965.100476173477</v>
      </c>
      <c r="AN133" s="291">
        <f ca="1">AN$120*'8.Routing factors'!AN141</f>
        <v>15121.719617745181</v>
      </c>
      <c r="AO133" s="291">
        <f ca="1">AO$120*'8.Routing factors'!AO141</f>
        <v>0</v>
      </c>
      <c r="AP133" s="291">
        <f ca="1">AP$120*'8.Routing factors'!AP141</f>
        <v>0</v>
      </c>
      <c r="AR133" s="297">
        <f t="shared" ca="1" si="10"/>
        <v>304219.9626688048</v>
      </c>
      <c r="AS133" s="295">
        <f ca="1">'2.Traffic'!M85</f>
        <v>8446.2181444800008</v>
      </c>
      <c r="AT133" s="296">
        <f t="shared" ca="1" si="12"/>
        <v>36.018482765286713</v>
      </c>
    </row>
    <row r="134" spans="1:46" ht="25.5">
      <c r="C134" s="487" t="str">
        <f t="shared" ref="C134:D134" ca="1" si="23">C113</f>
        <v>S13</v>
      </c>
      <c r="D134" s="487" t="str">
        <f t="shared" ca="1" si="23"/>
        <v>Селищен нает капацитет на едро (Wholesale local leased capacity)</v>
      </c>
      <c r="E134" s="291">
        <f ca="1">E$120*'8.Routing factors'!E142</f>
        <v>21936.808352587832</v>
      </c>
      <c r="F134" s="291">
        <f ca="1">F$120*'8.Routing factors'!F142</f>
        <v>6503.8665430212386</v>
      </c>
      <c r="G134" s="291">
        <f ca="1">G$120*'8.Routing factors'!G142</f>
        <v>980.18887032190867</v>
      </c>
      <c r="H134" s="291">
        <f ca="1">H$120*'8.Routing factors'!H142</f>
        <v>1300.7733086042479</v>
      </c>
      <c r="I134" s="291">
        <f ca="1">I$120*'8.Routing factors'!I142</f>
        <v>2601.5466172084957</v>
      </c>
      <c r="J134" s="291">
        <f ca="1">J$120*'8.Routing factors'!J142</f>
        <v>12865.242922972433</v>
      </c>
      <c r="K134" s="291">
        <f ca="1">K$120*'8.Routing factors'!K142</f>
        <v>4400.5830482111151</v>
      </c>
      <c r="L134" s="291">
        <f ca="1">L$120*'8.Routing factors'!L142</f>
        <v>1300.7733086042479</v>
      </c>
      <c r="M134" s="291">
        <f ca="1">M$120*'8.Routing factors'!M142</f>
        <v>2601.5466172084957</v>
      </c>
      <c r="N134" s="291">
        <f ca="1">N$120*'8.Routing factors'!N142</f>
        <v>12865.242922972435</v>
      </c>
      <c r="O134" s="291">
        <f ca="1">O$120*'8.Routing factors'!O142</f>
        <v>7862.3935025471592</v>
      </c>
      <c r="P134" s="291">
        <f ca="1">P$120*'8.Routing factors'!P142</f>
        <v>2601.5466172084962</v>
      </c>
      <c r="Q134" s="291">
        <f ca="1">Q$120*'8.Routing factors'!Q142</f>
        <v>2601.5466172084957</v>
      </c>
      <c r="R134" s="291">
        <f ca="1">R$120*'8.Routing factors'!R142</f>
        <v>19297.864384458644</v>
      </c>
      <c r="S134" s="291">
        <f ca="1">S$120*'8.Routing factors'!S142</f>
        <v>0</v>
      </c>
      <c r="T134" s="291">
        <f ca="1">T$120*'8.Routing factors'!T142</f>
        <v>0</v>
      </c>
      <c r="U134" s="291">
        <f ca="1">U$120*'8.Routing factors'!U142</f>
        <v>0</v>
      </c>
      <c r="V134" s="291">
        <f ca="1">V$120*'8.Routing factors'!V142</f>
        <v>0</v>
      </c>
      <c r="W134" s="291">
        <f ca="1">W$120*'8.Routing factors'!W142</f>
        <v>1304.6073124961108</v>
      </c>
      <c r="X134" s="291">
        <f ca="1">X$120*'8.Routing factors'!X142</f>
        <v>12865.242922972435</v>
      </c>
      <c r="Y134" s="291">
        <f ca="1">Y$120*'8.Routing factors'!Y142</f>
        <v>1300.7733086042479</v>
      </c>
      <c r="Z134" s="291">
        <f ca="1">Z$120*'8.Routing factors'!Z142</f>
        <v>1300.7733086042479</v>
      </c>
      <c r="AA134" s="291">
        <f ca="1">AA$120*'8.Routing factors'!AA142</f>
        <v>0</v>
      </c>
      <c r="AB134" s="291">
        <f ca="1">AB$120*'8.Routing factors'!AB142</f>
        <v>0</v>
      </c>
      <c r="AC134" s="291">
        <f ca="1">AC$120*'8.Routing factors'!AC142</f>
        <v>0</v>
      </c>
      <c r="AD134" s="291">
        <f ca="1">AD$120*'8.Routing factors'!AD142</f>
        <v>0</v>
      </c>
      <c r="AE134" s="291">
        <f ca="1">AE$120*'8.Routing factors'!AE142</f>
        <v>0</v>
      </c>
      <c r="AF134" s="291">
        <f ca="1">AF$120*'8.Routing factors'!AF142</f>
        <v>0</v>
      </c>
      <c r="AG134" s="291">
        <f ca="1">AG$120*'8.Routing factors'!AG142</f>
        <v>0</v>
      </c>
      <c r="AH134" s="291">
        <f ca="1">AH$120*'8.Routing factors'!AH142</f>
        <v>653.74731097168637</v>
      </c>
      <c r="AI134" s="291">
        <f ca="1">AI$120*'8.Routing factors'!AI142</f>
        <v>6537.4731097168624</v>
      </c>
      <c r="AJ134" s="291">
        <f ca="1">AJ$120*'8.Routing factors'!AJ142</f>
        <v>0</v>
      </c>
      <c r="AK134" s="291">
        <f ca="1">AK$120*'8.Routing factors'!AK142</f>
        <v>62270.691801335408</v>
      </c>
      <c r="AL134" s="291">
        <f ca="1">AL$120*'8.Routing factors'!AL142</f>
        <v>32515.97262208043</v>
      </c>
      <c r="AM134" s="291">
        <f ca="1">AM$120*'8.Routing factors'!AM142</f>
        <v>11928.586272309471</v>
      </c>
      <c r="AN134" s="291">
        <f ca="1">AN$120*'8.Routing factors'!AN142</f>
        <v>5316.2295531135387</v>
      </c>
      <c r="AO134" s="291">
        <f ca="1">AO$120*'8.Routing factors'!AO142</f>
        <v>0</v>
      </c>
      <c r="AP134" s="291">
        <f ca="1">AP$120*'8.Routing factors'!AP142</f>
        <v>0</v>
      </c>
      <c r="AR134" s="297">
        <f t="shared" ca="1" si="10"/>
        <v>235714.02115533969</v>
      </c>
      <c r="AS134" s="295">
        <f ca="1">'2.Traffic'!M86</f>
        <v>28154.060481599998</v>
      </c>
      <c r="AT134" s="296">
        <f t="shared" ca="1" si="12"/>
        <v>8.3722922066388925</v>
      </c>
    </row>
    <row r="135" spans="1:46" ht="38.25">
      <c r="C135" s="487" t="str">
        <f t="shared" ref="C135:D135" ca="1" si="24">C114</f>
        <v>S14</v>
      </c>
      <c r="D135" s="487" t="str">
        <f t="shared" ca="1" si="24"/>
        <v>Национален нает капацитет на  едро (Wholesale long distance leased capacity)</v>
      </c>
      <c r="E135" s="291">
        <f ca="1">E$120*'8.Routing factors'!E143</f>
        <v>10968.404176293916</v>
      </c>
      <c r="F135" s="291">
        <f ca="1">F$120*'8.Routing factors'!F143</f>
        <v>3251.9332715106193</v>
      </c>
      <c r="G135" s="291">
        <f ca="1">G$120*'8.Routing factors'!G143</f>
        <v>490.09443516095433</v>
      </c>
      <c r="H135" s="291">
        <f ca="1">H$120*'8.Routing factors'!H143</f>
        <v>650.38665430212393</v>
      </c>
      <c r="I135" s="291">
        <f ca="1">I$120*'8.Routing factors'!I143</f>
        <v>1300.7733086042479</v>
      </c>
      <c r="J135" s="291">
        <f ca="1">J$120*'8.Routing factors'!J143</f>
        <v>6432.6214614862165</v>
      </c>
      <c r="K135" s="291">
        <f ca="1">K$120*'8.Routing factors'!K143</f>
        <v>2200.2915241055575</v>
      </c>
      <c r="L135" s="291">
        <f ca="1">L$120*'8.Routing factors'!L143</f>
        <v>650.38665430212393</v>
      </c>
      <c r="M135" s="291">
        <f ca="1">M$120*'8.Routing factors'!M143</f>
        <v>1300.7733086042479</v>
      </c>
      <c r="N135" s="291">
        <f ca="1">N$120*'8.Routing factors'!N143</f>
        <v>6432.6214614862174</v>
      </c>
      <c r="O135" s="291">
        <f ca="1">O$120*'8.Routing factors'!O143</f>
        <v>3931.1967512735796</v>
      </c>
      <c r="P135" s="291">
        <f ca="1">P$120*'8.Routing factors'!P143</f>
        <v>1300.7733086042481</v>
      </c>
      <c r="Q135" s="291">
        <f ca="1">Q$120*'8.Routing factors'!Q143</f>
        <v>1300.7733086042479</v>
      </c>
      <c r="R135" s="291">
        <f ca="1">R$120*'8.Routing factors'!R143</f>
        <v>9648.932192229322</v>
      </c>
      <c r="S135" s="291">
        <f ca="1">S$120*'8.Routing factors'!S143</f>
        <v>0</v>
      </c>
      <c r="T135" s="291">
        <f ca="1">T$120*'8.Routing factors'!T143</f>
        <v>0</v>
      </c>
      <c r="U135" s="291">
        <f ca="1">U$120*'8.Routing factors'!U143</f>
        <v>0</v>
      </c>
      <c r="V135" s="291">
        <f ca="1">V$120*'8.Routing factors'!V143</f>
        <v>0</v>
      </c>
      <c r="W135" s="291">
        <f ca="1">W$120*'8.Routing factors'!W143</f>
        <v>652.3036562480554</v>
      </c>
      <c r="X135" s="291">
        <f ca="1">X$120*'8.Routing factors'!X143</f>
        <v>6432.6214614862174</v>
      </c>
      <c r="Y135" s="291">
        <f ca="1">Y$120*'8.Routing factors'!Y143</f>
        <v>650.38665430212393</v>
      </c>
      <c r="Z135" s="291">
        <f ca="1">Z$120*'8.Routing factors'!Z143</f>
        <v>650.38665430212393</v>
      </c>
      <c r="AA135" s="291">
        <f ca="1">AA$120*'8.Routing factors'!AA143</f>
        <v>0</v>
      </c>
      <c r="AB135" s="291">
        <f ca="1">AB$120*'8.Routing factors'!AB143</f>
        <v>0</v>
      </c>
      <c r="AC135" s="291">
        <f ca="1">AC$120*'8.Routing factors'!AC143</f>
        <v>0</v>
      </c>
      <c r="AD135" s="291">
        <f ca="1">AD$120*'8.Routing factors'!AD143</f>
        <v>0</v>
      </c>
      <c r="AE135" s="291">
        <f ca="1">AE$120*'8.Routing factors'!AE143</f>
        <v>0</v>
      </c>
      <c r="AF135" s="291">
        <f ca="1">AF$120*'8.Routing factors'!AF143</f>
        <v>0</v>
      </c>
      <c r="AG135" s="291">
        <f ca="1">AG$120*'8.Routing factors'!AG143</f>
        <v>0</v>
      </c>
      <c r="AH135" s="291">
        <f ca="1">AH$120*'8.Routing factors'!AH143</f>
        <v>326.87365548584319</v>
      </c>
      <c r="AI135" s="291">
        <f ca="1">AI$120*'8.Routing factors'!AI143</f>
        <v>3268.7365548584312</v>
      </c>
      <c r="AJ135" s="291">
        <f ca="1">AJ$120*'8.Routing factors'!AJ143</f>
        <v>0</v>
      </c>
      <c r="AK135" s="291">
        <f ca="1">AK$120*'8.Routing factors'!AK143</f>
        <v>31135.345900667704</v>
      </c>
      <c r="AL135" s="291">
        <f ca="1">AL$120*'8.Routing factors'!AL143</f>
        <v>16257.986311040215</v>
      </c>
      <c r="AM135" s="291">
        <f ca="1">AM$120*'8.Routing factors'!AM143</f>
        <v>5964.2931361547353</v>
      </c>
      <c r="AN135" s="291">
        <f ca="1">AN$120*'8.Routing factors'!AN143</f>
        <v>2658.1147765567694</v>
      </c>
      <c r="AO135" s="291">
        <f ca="1">AO$120*'8.Routing factors'!AO143</f>
        <v>0</v>
      </c>
      <c r="AP135" s="291">
        <f ca="1">AP$120*'8.Routing factors'!AP143</f>
        <v>0</v>
      </c>
      <c r="AR135" s="297">
        <f t="shared" ca="1" si="10"/>
        <v>117857.01057766985</v>
      </c>
      <c r="AS135" s="295">
        <f ca="1">'2.Traffic'!M87</f>
        <v>14077.030240799999</v>
      </c>
      <c r="AT135" s="296">
        <f t="shared" ca="1" si="12"/>
        <v>8.3722922066388925</v>
      </c>
    </row>
    <row r="136" spans="1:46" ht="38.25">
      <c r="C136" s="487" t="str">
        <f t="shared" ref="C136:D136" ca="1" si="25">C115</f>
        <v>S15</v>
      </c>
      <c r="D136" s="487" t="str">
        <f t="shared" ca="1" si="25"/>
        <v>Международен нает капацитет на  едро (Wholesale International leased capacity)</v>
      </c>
      <c r="E136" s="291">
        <f ca="1">E$120*'8.Routing factors'!E144</f>
        <v>4387.3616705175655</v>
      </c>
      <c r="F136" s="291">
        <f ca="1">F$120*'8.Routing factors'!F144</f>
        <v>1300.7733086042476</v>
      </c>
      <c r="G136" s="291">
        <f ca="1">G$120*'8.Routing factors'!G144</f>
        <v>196.03777406438172</v>
      </c>
      <c r="H136" s="291">
        <f ca="1">H$120*'8.Routing factors'!H144</f>
        <v>260.1546617208495</v>
      </c>
      <c r="I136" s="291">
        <f ca="1">I$120*'8.Routing factors'!I144</f>
        <v>520.30932344169901</v>
      </c>
      <c r="J136" s="291">
        <f ca="1">J$120*'8.Routing factors'!J144</f>
        <v>2573.0485845944863</v>
      </c>
      <c r="K136" s="291">
        <f ca="1">K$120*'8.Routing factors'!K144</f>
        <v>880.11660964222312</v>
      </c>
      <c r="L136" s="291">
        <f ca="1">L$120*'8.Routing factors'!L144</f>
        <v>260.15466172084956</v>
      </c>
      <c r="M136" s="291">
        <f ca="1">M$120*'8.Routing factors'!M144</f>
        <v>520.30932344169912</v>
      </c>
      <c r="N136" s="291">
        <f ca="1">N$120*'8.Routing factors'!N144</f>
        <v>2573.0485845944872</v>
      </c>
      <c r="O136" s="291">
        <f ca="1">O$120*'8.Routing factors'!O144</f>
        <v>1048.3191336729544</v>
      </c>
      <c r="P136" s="291">
        <f ca="1">P$120*'8.Routing factors'!P144</f>
        <v>260.15466172084962</v>
      </c>
      <c r="Q136" s="291">
        <f ca="1">Q$120*'8.Routing factors'!Q144</f>
        <v>520.30932344169912</v>
      </c>
      <c r="R136" s="291">
        <f ca="1">R$120*'8.Routing factors'!R144</f>
        <v>2573.0485845944859</v>
      </c>
      <c r="S136" s="291">
        <f ca="1">S$120*'8.Routing factors'!S144</f>
        <v>0</v>
      </c>
      <c r="T136" s="291">
        <f ca="1">T$120*'8.Routing factors'!T144</f>
        <v>0</v>
      </c>
      <c r="U136" s="291">
        <f ca="1">U$120*'8.Routing factors'!U144</f>
        <v>0</v>
      </c>
      <c r="V136" s="291">
        <f ca="1">V$120*'8.Routing factors'!V144</f>
        <v>0</v>
      </c>
      <c r="W136" s="291">
        <f ca="1">W$120*'8.Routing factors'!W144</f>
        <v>0</v>
      </c>
      <c r="X136" s="291">
        <f ca="1">X$120*'8.Routing factors'!X144</f>
        <v>0</v>
      </c>
      <c r="Y136" s="291">
        <f ca="1">Y$120*'8.Routing factors'!Y144</f>
        <v>0</v>
      </c>
      <c r="Z136" s="291">
        <f ca="1">Z$120*'8.Routing factors'!Z144</f>
        <v>0</v>
      </c>
      <c r="AA136" s="291">
        <f ca="1">AA$120*'8.Routing factors'!AA144</f>
        <v>521.84292499844457</v>
      </c>
      <c r="AB136" s="291">
        <f ca="1">AB$120*'8.Routing factors'!AB144</f>
        <v>5146.0971691889754</v>
      </c>
      <c r="AC136" s="291">
        <f ca="1">AC$120*'8.Routing factors'!AC144</f>
        <v>260.15466172084962</v>
      </c>
      <c r="AD136" s="291">
        <f ca="1">AD$120*'8.Routing factors'!AD144</f>
        <v>260.15466172084962</v>
      </c>
      <c r="AE136" s="291">
        <f ca="1">AE$120*'8.Routing factors'!AE144</f>
        <v>0</v>
      </c>
      <c r="AF136" s="291">
        <f ca="1">AF$120*'8.Routing factors'!AF144</f>
        <v>0</v>
      </c>
      <c r="AG136" s="291">
        <f ca="1">AG$120*'8.Routing factors'!AG144</f>
        <v>0</v>
      </c>
      <c r="AH136" s="291">
        <f ca="1">AH$120*'8.Routing factors'!AH144</f>
        <v>130.74946219433727</v>
      </c>
      <c r="AI136" s="291">
        <f ca="1">AI$120*'8.Routing factors'!AI144</f>
        <v>1307.4946219433725</v>
      </c>
      <c r="AJ136" s="291">
        <f ca="1">AJ$120*'8.Routing factors'!AJ144</f>
        <v>0</v>
      </c>
      <c r="AK136" s="291">
        <f ca="1">AK$120*'8.Routing factors'!AK144</f>
        <v>12454.138360267079</v>
      </c>
      <c r="AL136" s="291">
        <f ca="1">AL$120*'8.Routing factors'!AL144</f>
        <v>6503.1945244160852</v>
      </c>
      <c r="AM136" s="291">
        <f ca="1">AM$120*'8.Routing factors'!AM144</f>
        <v>2385.7172544618943</v>
      </c>
      <c r="AN136" s="291">
        <f ca="1">AN$120*'8.Routing factors'!AN144</f>
        <v>2126.4918212454154</v>
      </c>
      <c r="AO136" s="291">
        <f ca="1">AO$120*'8.Routing factors'!AO144</f>
        <v>0</v>
      </c>
      <c r="AP136" s="291">
        <f ca="1">AP$120*'8.Routing factors'!AP144</f>
        <v>0</v>
      </c>
      <c r="AR136" s="297">
        <f t="shared" ca="1" si="10"/>
        <v>48969.181667929784</v>
      </c>
      <c r="AS136" s="295">
        <f ca="1">'2.Traffic'!M88</f>
        <v>5630.8120963199999</v>
      </c>
      <c r="AT136" s="296">
        <f t="shared" ca="1" si="12"/>
        <v>8.696646386039669</v>
      </c>
    </row>
  </sheetData>
  <mergeCells count="7">
    <mergeCell ref="C7:G7"/>
    <mergeCell ref="C8:G8"/>
    <mergeCell ref="B5:B6"/>
    <mergeCell ref="C3:G3"/>
    <mergeCell ref="C4:G4"/>
    <mergeCell ref="C5:G5"/>
    <mergeCell ref="C6:G6"/>
  </mergeCells>
  <phoneticPr fontId="2" type="noConversion"/>
  <conditionalFormatting sqref="C2:C9">
    <cfRule type="cellIs" dxfId="2" priority="2" stopIfTrue="1" operator="equal">
      <formula>"NOT OK"</formula>
    </cfRule>
  </conditionalFormatting>
  <conditionalFormatting sqref="C3:C8">
    <cfRule type="cellIs" dxfId="1" priority="1" stopIfTrue="1" operator="equal">
      <formula>"NOT OK"</formula>
    </cfRule>
  </conditionalFormatting>
  <pageMargins left="0.75" right="0.75" top="1" bottom="1" header="0.5" footer="0.5"/>
  <pageSetup paperSize="9" orientation="portrait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21" enableFormatConditionsCalculation="0">
    <tabColor indexed="44"/>
  </sheetPr>
  <dimension ref="A1:AC55"/>
  <sheetViews>
    <sheetView topLeftCell="A31" workbookViewId="0">
      <selection activeCell="F52" sqref="F52"/>
    </sheetView>
  </sheetViews>
  <sheetFormatPr defaultColWidth="8.85546875" defaultRowHeight="12.75"/>
  <cols>
    <col min="1" max="1" width="5.85546875" style="1" bestFit="1" customWidth="1"/>
    <col min="2" max="2" width="15.7109375" style="41" customWidth="1"/>
    <col min="3" max="3" width="46.7109375" style="1" customWidth="1"/>
    <col min="4" max="8" width="17" style="1" customWidth="1"/>
    <col min="9" max="10" width="13" style="1" customWidth="1"/>
    <col min="11" max="13" width="14.85546875" style="1" customWidth="1"/>
    <col min="14" max="14" width="14.7109375" style="1" customWidth="1"/>
    <col min="15" max="16384" width="8.85546875" style="1"/>
  </cols>
  <sheetData>
    <row r="1" spans="1:29" s="15" customFormat="1" ht="26.25">
      <c r="A1" s="15">
        <v>10</v>
      </c>
      <c r="B1" s="15" t="s">
        <v>582</v>
      </c>
    </row>
    <row r="2" spans="1:29">
      <c r="C2" s="71"/>
    </row>
    <row r="3" spans="1:29" ht="25.5">
      <c r="B3" s="460" t="s">
        <v>442</v>
      </c>
      <c r="C3" s="493" t="s">
        <v>577</v>
      </c>
      <c r="D3" s="493"/>
      <c r="E3" s="493"/>
      <c r="F3" s="493"/>
      <c r="G3" s="493"/>
    </row>
    <row r="4" spans="1:29" ht="25.5">
      <c r="B4" s="482" t="s">
        <v>478</v>
      </c>
      <c r="C4" s="565" t="s">
        <v>578</v>
      </c>
      <c r="D4" s="565"/>
      <c r="E4" s="565"/>
      <c r="F4" s="565"/>
      <c r="G4" s="565"/>
    </row>
    <row r="5" spans="1:29" ht="25.5">
      <c r="B5" s="459" t="s">
        <v>446</v>
      </c>
      <c r="C5" s="483" t="s">
        <v>450</v>
      </c>
      <c r="D5" s="483"/>
      <c r="E5" s="483"/>
      <c r="F5" s="483"/>
      <c r="G5" s="483"/>
    </row>
    <row r="6" spans="1:29" ht="25.5">
      <c r="B6" s="462" t="s">
        <v>480</v>
      </c>
      <c r="C6" s="567" t="s">
        <v>579</v>
      </c>
      <c r="D6" s="566"/>
      <c r="E6" s="566"/>
      <c r="F6" s="566"/>
      <c r="G6" s="566"/>
    </row>
    <row r="7" spans="1:29" ht="25.5">
      <c r="B7" s="463" t="s">
        <v>482</v>
      </c>
      <c r="C7" s="563" t="s">
        <v>450</v>
      </c>
      <c r="D7" s="508"/>
      <c r="E7" s="508"/>
      <c r="F7" s="508"/>
      <c r="G7" s="508"/>
    </row>
    <row r="8" spans="1:29">
      <c r="F8" s="91"/>
    </row>
    <row r="9" spans="1:29">
      <c r="F9" s="91"/>
    </row>
    <row r="10" spans="1:29" ht="15.75">
      <c r="A10" s="23"/>
      <c r="B10" s="100">
        <f>A1+0.01</f>
        <v>10.01</v>
      </c>
      <c r="C10" s="24" t="s">
        <v>580</v>
      </c>
      <c r="D10" s="24"/>
      <c r="E10" s="23"/>
      <c r="F10" s="25"/>
      <c r="G10" s="25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23"/>
      <c r="Z10" s="23"/>
      <c r="AA10" s="23"/>
      <c r="AB10" s="23"/>
      <c r="AC10" s="23"/>
    </row>
    <row r="11" spans="1:29" ht="15.75">
      <c r="A11" s="23"/>
      <c r="B11" s="100"/>
      <c r="C11" s="24"/>
      <c r="D11" s="24"/>
      <c r="E11" s="23"/>
      <c r="F11" s="25"/>
      <c r="G11" s="25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23"/>
      <c r="Z11" s="23"/>
      <c r="AA11" s="23"/>
      <c r="AB11" s="23"/>
      <c r="AC11" s="23"/>
    </row>
    <row r="12" spans="1:29">
      <c r="C12" s="402"/>
    </row>
    <row r="13" spans="1:29">
      <c r="C13" s="177" t="s">
        <v>174</v>
      </c>
      <c r="D13" s="167" t="s">
        <v>373</v>
      </c>
      <c r="E13" s="167" t="s">
        <v>0</v>
      </c>
      <c r="F13" s="167" t="s">
        <v>84</v>
      </c>
      <c r="G13" s="167" t="s">
        <v>52</v>
      </c>
    </row>
    <row r="14" spans="1:29">
      <c r="C14" s="176" t="str">
        <f ca="1">'5.Indirect costs'!C16</f>
        <v xml:space="preserve">Buildings  </v>
      </c>
      <c r="D14" s="299">
        <f ca="1">'5.Indirect costs'!D16/'C. Masterfiles'!$E$117</f>
        <v>2557544.757033248</v>
      </c>
      <c r="E14" s="299">
        <f ca="1">$D14*'5.Indirect costs'!E16</f>
        <v>255754.4757033248</v>
      </c>
      <c r="F14" s="299">
        <f ca="1">$D14*'5.Indirect costs'!F16</f>
        <v>1790281.3299232735</v>
      </c>
      <c r="G14" s="299">
        <f ca="1">$D14*'5.Indirect costs'!G16</f>
        <v>511508.9514066496</v>
      </c>
    </row>
    <row r="15" spans="1:29">
      <c r="C15" s="176" t="str">
        <f ca="1">'5.Indirect costs'!C17</f>
        <v>Utilities</v>
      </c>
      <c r="D15" s="299">
        <f ca="1">'5.Indirect costs'!D17/'C. Masterfiles'!$E$117</f>
        <v>2557544.757033248</v>
      </c>
      <c r="E15" s="299">
        <f ca="1">$D15*'5.Indirect costs'!E17</f>
        <v>255754.4757033248</v>
      </c>
      <c r="F15" s="299">
        <f ca="1">$D15*'5.Indirect costs'!F17</f>
        <v>1790281.3299232735</v>
      </c>
      <c r="G15" s="299">
        <f ca="1">$D15*'5.Indirect costs'!G17</f>
        <v>511508.9514066496</v>
      </c>
    </row>
    <row r="16" spans="1:29">
      <c r="C16" s="176" t="str">
        <f ca="1">'5.Indirect costs'!C18</f>
        <v>Insurance</v>
      </c>
      <c r="D16" s="299">
        <f ca="1">'5.Indirect costs'!D18/'C. Masterfiles'!$E$117</f>
        <v>2557544.757033248</v>
      </c>
      <c r="E16" s="299">
        <f ca="1">$D16*'5.Indirect costs'!E18</f>
        <v>255754.4757033248</v>
      </c>
      <c r="F16" s="299">
        <f ca="1">$D16*'5.Indirect costs'!F18</f>
        <v>1790281.3299232735</v>
      </c>
      <c r="G16" s="299">
        <f ca="1">$D16*'5.Indirect costs'!G18</f>
        <v>511508.9514066496</v>
      </c>
    </row>
    <row r="17" spans="3:7">
      <c r="C17" s="176" t="str">
        <f ca="1">'5.Indirect costs'!C19</f>
        <v>Vehicles</v>
      </c>
      <c r="D17" s="299">
        <f ca="1">'5.Indirect costs'!D19/'C. Masterfiles'!$E$117</f>
        <v>2557544.757033248</v>
      </c>
      <c r="E17" s="299">
        <f ca="1">$D17*'5.Indirect costs'!E19</f>
        <v>255754.4757033248</v>
      </c>
      <c r="F17" s="299">
        <f ca="1">$D17*'5.Indirect costs'!F19</f>
        <v>1790281.3299232735</v>
      </c>
      <c r="G17" s="299">
        <f ca="1">$D17*'5.Indirect costs'!G19</f>
        <v>511508.9514066496</v>
      </c>
    </row>
    <row r="18" spans="3:7">
      <c r="C18" s="176" t="str">
        <f ca="1">'5.Indirect costs'!C20</f>
        <v>Entertainment</v>
      </c>
      <c r="D18" s="299">
        <f ca="1">'5.Indirect costs'!D20/'C. Masterfiles'!$E$117</f>
        <v>2557544.757033248</v>
      </c>
      <c r="E18" s="299">
        <f ca="1">$D18*'5.Indirect costs'!E20</f>
        <v>255754.4757033248</v>
      </c>
      <c r="F18" s="299">
        <f ca="1">$D18*'5.Indirect costs'!F20</f>
        <v>1790281.3299232735</v>
      </c>
      <c r="G18" s="299">
        <f ca="1">$D18*'5.Indirect costs'!G20</f>
        <v>511508.9514066496</v>
      </c>
    </row>
    <row r="19" spans="3:7">
      <c r="C19" s="176" t="str">
        <f ca="1">'5.Indirect costs'!C21</f>
        <v>Salaries, wages and benefits</v>
      </c>
      <c r="D19" s="299">
        <f ca="1">'5.Indirect costs'!D21/'C. Masterfiles'!$E$117</f>
        <v>2557544.757033248</v>
      </c>
      <c r="E19" s="299">
        <f ca="1">$D19*'5.Indirect costs'!E21</f>
        <v>255754.4757033248</v>
      </c>
      <c r="F19" s="299">
        <f ca="1">$D19*'5.Indirect costs'!F21</f>
        <v>1790281.3299232735</v>
      </c>
      <c r="G19" s="299">
        <f ca="1">$D19*'5.Indirect costs'!G21</f>
        <v>511508.9514066496</v>
      </c>
    </row>
    <row r="20" spans="3:7">
      <c r="C20" s="176" t="str">
        <f ca="1">'5.Indirect costs'!C22</f>
        <v>Seminars, conferences and training</v>
      </c>
      <c r="D20" s="299">
        <f ca="1">'5.Indirect costs'!D22/'C. Masterfiles'!$E$117</f>
        <v>2557544.757033248</v>
      </c>
      <c r="E20" s="299">
        <f ca="1">$D20*'5.Indirect costs'!E22</f>
        <v>255754.4757033248</v>
      </c>
      <c r="F20" s="299">
        <f ca="1">$D20*'5.Indirect costs'!F22</f>
        <v>1790281.3299232735</v>
      </c>
      <c r="G20" s="299">
        <f ca="1">$D20*'5.Indirect costs'!G22</f>
        <v>511508.9514066496</v>
      </c>
    </row>
    <row r="21" spans="3:7">
      <c r="C21" s="176" t="str">
        <f ca="1">'5.Indirect costs'!C23</f>
        <v>Travel and subsistence</v>
      </c>
      <c r="D21" s="299">
        <f ca="1">'5.Indirect costs'!D23/'C. Masterfiles'!$E$117</f>
        <v>2557544.757033248</v>
      </c>
      <c r="E21" s="299">
        <f ca="1">$D21*'5.Indirect costs'!E23</f>
        <v>255754.4757033248</v>
      </c>
      <c r="F21" s="299">
        <f ca="1">$D21*'5.Indirect costs'!F23</f>
        <v>1790281.3299232735</v>
      </c>
      <c r="G21" s="299">
        <f ca="1">$D21*'5.Indirect costs'!G23</f>
        <v>511508.9514066496</v>
      </c>
    </row>
    <row r="22" spans="3:7">
      <c r="C22" s="176" t="str">
        <f ca="1">'5.Indirect costs'!C24</f>
        <v>Materials</v>
      </c>
      <c r="D22" s="299">
        <f ca="1">'5.Indirect costs'!D24/'C. Masterfiles'!$E$117</f>
        <v>2557544.757033248</v>
      </c>
      <c r="E22" s="299">
        <f ca="1">$D22*'5.Indirect costs'!E24</f>
        <v>255754.4757033248</v>
      </c>
      <c r="F22" s="299">
        <f ca="1">$D22*'5.Indirect costs'!F24</f>
        <v>1790281.3299232735</v>
      </c>
      <c r="G22" s="299">
        <f ca="1">$D22*'5.Indirect costs'!G24</f>
        <v>511508.9514066496</v>
      </c>
    </row>
    <row r="23" spans="3:7">
      <c r="C23" s="176" t="str">
        <f ca="1">'5.Indirect costs'!C25</f>
        <v>Marketing and Sales costs</v>
      </c>
      <c r="D23" s="299">
        <f ca="1">'5.Indirect costs'!D25/'C. Masterfiles'!$E$117</f>
        <v>2557544.757033248</v>
      </c>
      <c r="E23" s="299">
        <f ca="1">$D23*'5.Indirect costs'!E25</f>
        <v>255754.4757033248</v>
      </c>
      <c r="F23" s="299">
        <f ca="1">$D23*'5.Indirect costs'!F25</f>
        <v>1790281.3299232735</v>
      </c>
      <c r="G23" s="299">
        <f ca="1">$D23*'5.Indirect costs'!G25</f>
        <v>511508.9514066496</v>
      </c>
    </row>
    <row r="24" spans="3:7">
      <c r="C24" s="176" t="str">
        <f ca="1">'5.Indirect costs'!C26</f>
        <v>Consulting costs</v>
      </c>
      <c r="D24" s="299">
        <f ca="1">'5.Indirect costs'!D26/'C. Masterfiles'!$E$117</f>
        <v>2557544.757033248</v>
      </c>
      <c r="E24" s="299">
        <f ca="1">$D24*'5.Indirect costs'!E26</f>
        <v>255754.4757033248</v>
      </c>
      <c r="F24" s="299">
        <f ca="1">$D24*'5.Indirect costs'!F26</f>
        <v>1790281.3299232735</v>
      </c>
      <c r="G24" s="299">
        <f ca="1">$D24*'5.Indirect costs'!G26</f>
        <v>511508.9514066496</v>
      </c>
    </row>
    <row r="25" spans="3:7">
      <c r="C25" s="176" t="str">
        <f ca="1">'5.Indirect costs'!C27</f>
        <v>Bad debts</v>
      </c>
      <c r="D25" s="299">
        <f ca="1">'5.Indirect costs'!D27/'C. Masterfiles'!$E$117</f>
        <v>2557544.757033248</v>
      </c>
      <c r="E25" s="299">
        <f ca="1">$D25*'5.Indirect costs'!E27</f>
        <v>255754.4757033248</v>
      </c>
      <c r="F25" s="299">
        <f ca="1">$D25*'5.Indirect costs'!F27</f>
        <v>1790281.3299232735</v>
      </c>
      <c r="G25" s="299">
        <f ca="1">$D25*'5.Indirect costs'!G27</f>
        <v>511508.9514066496</v>
      </c>
    </row>
    <row r="26" spans="3:7">
      <c r="C26" s="176" t="str">
        <f ca="1">'5.Indirect costs'!C28</f>
        <v>Other Taxes</v>
      </c>
      <c r="D26" s="299">
        <f ca="1">'5.Indirect costs'!D28/'C. Masterfiles'!$E$117</f>
        <v>2557544.757033248</v>
      </c>
      <c r="E26" s="299">
        <f ca="1">$D26*'5.Indirect costs'!E28</f>
        <v>255754.4757033248</v>
      </c>
      <c r="F26" s="299">
        <f ca="1">$D26*'5.Indirect costs'!F28</f>
        <v>1790281.3299232735</v>
      </c>
      <c r="G26" s="299">
        <f ca="1">$D26*'5.Indirect costs'!G28</f>
        <v>511508.9514066496</v>
      </c>
    </row>
    <row r="27" spans="3:7">
      <c r="C27" s="176" t="str">
        <f ca="1">'5.Indirect costs'!C29</f>
        <v>Consumables</v>
      </c>
      <c r="D27" s="299">
        <f ca="1">'5.Indirect costs'!D29/'C. Masterfiles'!$E$117</f>
        <v>2557544.757033248</v>
      </c>
      <c r="E27" s="299">
        <f ca="1">$D27*'5.Indirect costs'!E29</f>
        <v>255754.4757033248</v>
      </c>
      <c r="F27" s="299">
        <f ca="1">$D27*'5.Indirect costs'!F29</f>
        <v>1790281.3299232735</v>
      </c>
      <c r="G27" s="299">
        <f ca="1">$D27*'5.Indirect costs'!G29</f>
        <v>511508.9514066496</v>
      </c>
    </row>
    <row r="28" spans="3:7">
      <c r="C28" s="176" t="str">
        <f ca="1">'5.Indirect costs'!C30</f>
        <v>Transportation and Postage</v>
      </c>
      <c r="D28" s="299">
        <f ca="1">'5.Indirect costs'!D30/'C. Masterfiles'!$E$117</f>
        <v>2557544.757033248</v>
      </c>
      <c r="E28" s="299">
        <f ca="1">$D28*'5.Indirect costs'!E30</f>
        <v>255754.4757033248</v>
      </c>
      <c r="F28" s="299">
        <f ca="1">$D28*'5.Indirect costs'!F30</f>
        <v>1790281.3299232735</v>
      </c>
      <c r="G28" s="299">
        <f ca="1">$D28*'5.Indirect costs'!G30</f>
        <v>511508.9514066496</v>
      </c>
    </row>
    <row r="29" spans="3:7">
      <c r="C29" s="176" t="str">
        <f ca="1">'5.Indirect costs'!C31</f>
        <v>Other expenses</v>
      </c>
      <c r="D29" s="299">
        <f ca="1">'5.Indirect costs'!D31/'C. Masterfiles'!$E$117</f>
        <v>2557544.757033248</v>
      </c>
      <c r="E29" s="299">
        <f ca="1">$D29*'5.Indirect costs'!E31</f>
        <v>255754.4757033248</v>
      </c>
      <c r="F29" s="299">
        <f ca="1">$D29*'5.Indirect costs'!F31</f>
        <v>1790281.3299232735</v>
      </c>
      <c r="G29" s="299">
        <f ca="1">$D29*'5.Indirect costs'!G31</f>
        <v>511508.9514066496</v>
      </c>
    </row>
    <row r="30" spans="3:7">
      <c r="C30" s="177" t="s">
        <v>1</v>
      </c>
      <c r="D30" s="383">
        <f ca="1">SUM(D14:D29)</f>
        <v>40920716.112531975</v>
      </c>
      <c r="E30" s="383">
        <f ca="1">SUM(E14:E29)</f>
        <v>4092071.6112531959</v>
      </c>
      <c r="F30" s="383">
        <f ca="1">SUM(F14:F29)</f>
        <v>28644501.278772369</v>
      </c>
      <c r="G30" s="383">
        <f ca="1">SUM(G14:G29)</f>
        <v>8184143.2225063918</v>
      </c>
    </row>
    <row r="33" spans="2:9" ht="15.75">
      <c r="B33" s="100">
        <f>B10+0.01</f>
        <v>10.02</v>
      </c>
      <c r="C33" s="100" t="s">
        <v>581</v>
      </c>
    </row>
    <row r="35" spans="2:9">
      <c r="C35" s="56" t="s">
        <v>2</v>
      </c>
      <c r="D35" s="264">
        <f ca="1">'C. Masterfiles'!$D$106</f>
        <v>2015</v>
      </c>
      <c r="E35" s="240">
        <f ca="1">'C. Masterfiles'!$D$107</f>
        <v>2016</v>
      </c>
      <c r="F35" s="240">
        <f ca="1">'C. Masterfiles'!$D$108</f>
        <v>2017</v>
      </c>
      <c r="G35" s="240">
        <f ca="1">'C. Masterfiles'!$D$109</f>
        <v>2018</v>
      </c>
      <c r="H35" s="240">
        <f ca="1">'C. Masterfiles'!$D$110</f>
        <v>2019</v>
      </c>
      <c r="I35" s="240">
        <f ca="1">'C. Masterfiles'!$D$111</f>
        <v>2020</v>
      </c>
    </row>
    <row r="36" spans="2:9">
      <c r="C36" s="58" t="s">
        <v>263</v>
      </c>
      <c r="D36" s="123">
        <f ca="1">SUM('7.Network costs'!L74:L105)+SUM('7.Network costs'!F185:F190)</f>
        <v>106539616.52840403</v>
      </c>
      <c r="E36" s="123">
        <f ca="1">SUM('7.Network costs'!M74:M105)+SUM('7.Network costs'!G185:G190)</f>
        <v>111294293.97460675</v>
      </c>
      <c r="F36" s="123">
        <f ca="1">SUM('7.Network costs'!N74:N105)+SUM('7.Network costs'!H185:H190)</f>
        <v>116302275.82773823</v>
      </c>
      <c r="G36" s="123">
        <f ca="1">SUM('7.Network costs'!O74:O105)+SUM('7.Network costs'!I185:I190)</f>
        <v>121566996.16675963</v>
      </c>
      <c r="H36" s="123">
        <f ca="1">SUM('7.Network costs'!P74:P105)+SUM('7.Network costs'!J185:J190)</f>
        <v>127122033.68176904</v>
      </c>
      <c r="I36" s="123">
        <f ca="1">SUM('7.Network costs'!Q74:Q105)+SUM('7.Network costs'!K185:K190)</f>
        <v>132961628.75537901</v>
      </c>
    </row>
    <row r="37" spans="2:9">
      <c r="C37" s="9" t="s">
        <v>212</v>
      </c>
      <c r="D37" s="123">
        <f ca="1">E30</f>
        <v>4092071.6112531959</v>
      </c>
    </row>
    <row r="38" spans="2:9">
      <c r="C38" s="9" t="s">
        <v>213</v>
      </c>
      <c r="D38" s="123">
        <f ca="1">D36+D37</f>
        <v>110631688.13965723</v>
      </c>
    </row>
    <row r="39" spans="2:9">
      <c r="C39" s="9" t="s">
        <v>215</v>
      </c>
      <c r="D39" s="123">
        <f ca="1">G30*E30/(E30+F30)</f>
        <v>1023017.9028132991</v>
      </c>
    </row>
    <row r="40" spans="2:9">
      <c r="C40" s="9" t="s">
        <v>264</v>
      </c>
      <c r="D40" s="123">
        <f ca="1">D38+D39</f>
        <v>111654706.04247053</v>
      </c>
    </row>
    <row r="41" spans="2:9">
      <c r="C41" s="9" t="s">
        <v>214</v>
      </c>
      <c r="D41" s="396">
        <f ca="1">D37/D36</f>
        <v>3.8408920029876663E-2</v>
      </c>
    </row>
    <row r="42" spans="2:9">
      <c r="C42" s="9" t="s">
        <v>216</v>
      </c>
      <c r="D42" s="396">
        <f ca="1">D39/D38</f>
        <v>9.2470604039041719E-3</v>
      </c>
    </row>
    <row r="43" spans="2:9">
      <c r="C43" s="9" t="s">
        <v>214</v>
      </c>
      <c r="D43" s="425">
        <v>3.8408920029876663E-2</v>
      </c>
      <c r="E43" s="379"/>
    </row>
    <row r="44" spans="2:9">
      <c r="C44" s="9" t="s">
        <v>216</v>
      </c>
      <c r="D44" s="425">
        <v>9.2470604039041719E-3</v>
      </c>
      <c r="E44" s="379"/>
    </row>
    <row r="46" spans="2:9">
      <c r="C46" s="41"/>
      <c r="D46" s="41"/>
    </row>
    <row r="47" spans="2:9">
      <c r="C47" s="41"/>
      <c r="D47" s="41"/>
    </row>
    <row r="48" spans="2:9">
      <c r="C48" s="41"/>
      <c r="D48" s="41"/>
    </row>
    <row r="49" spans="3:4">
      <c r="C49" s="41"/>
      <c r="D49" s="41"/>
    </row>
    <row r="50" spans="3:4">
      <c r="C50" s="41"/>
      <c r="D50" s="41"/>
    </row>
    <row r="51" spans="3:4">
      <c r="C51" s="41"/>
      <c r="D51" s="41"/>
    </row>
    <row r="52" spans="3:4">
      <c r="C52" s="41"/>
      <c r="D52" s="41"/>
    </row>
    <row r="53" spans="3:4">
      <c r="C53" s="41"/>
      <c r="D53" s="41"/>
    </row>
    <row r="54" spans="3:4">
      <c r="C54" s="41"/>
      <c r="D54" s="41"/>
    </row>
    <row r="55" spans="3:4">
      <c r="C55" s="41"/>
      <c r="D55" s="41"/>
    </row>
  </sheetData>
  <mergeCells count="4">
    <mergeCell ref="C3:G3"/>
    <mergeCell ref="C4:G4"/>
    <mergeCell ref="C6:G6"/>
    <mergeCell ref="C7:G7"/>
  </mergeCells>
  <phoneticPr fontId="2" type="noConversion"/>
  <pageMargins left="0.75" right="0.75" top="1" bottom="1" header="0.5" footer="0.5"/>
  <pageSetup orientation="portrait" horizontalDpi="4294967293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22" enableFormatConditionsCalculation="0">
    <tabColor indexed="44"/>
  </sheetPr>
  <dimension ref="A1:P192"/>
  <sheetViews>
    <sheetView topLeftCell="A193" workbookViewId="0">
      <selection activeCell="E220" sqref="E220"/>
    </sheetView>
  </sheetViews>
  <sheetFormatPr defaultColWidth="8.85546875" defaultRowHeight="12.75"/>
  <cols>
    <col min="1" max="1" width="5.85546875" style="1" bestFit="1" customWidth="1"/>
    <col min="2" max="2" width="15.7109375" style="41" customWidth="1"/>
    <col min="3" max="3" width="7.42578125" style="1" customWidth="1"/>
    <col min="4" max="4" width="35.42578125" style="1" customWidth="1"/>
    <col min="5" max="6" width="15.85546875" style="59" customWidth="1"/>
    <col min="7" max="14" width="15.85546875" style="1" customWidth="1"/>
    <col min="15" max="15" width="16" style="1" customWidth="1"/>
    <col min="16" max="16" width="14.5703125" style="1" customWidth="1"/>
    <col min="17" max="16384" width="8.85546875" style="1"/>
  </cols>
  <sheetData>
    <row r="1" spans="1:12" s="16" customFormat="1" ht="26.25">
      <c r="A1" s="15">
        <v>11</v>
      </c>
      <c r="B1" s="17" t="s">
        <v>588</v>
      </c>
    </row>
    <row r="2" spans="1:12">
      <c r="C2" s="71"/>
    </row>
    <row r="3" spans="1:12" ht="25.5">
      <c r="B3" s="460" t="s">
        <v>453</v>
      </c>
      <c r="C3" s="484" t="s">
        <v>583</v>
      </c>
      <c r="D3" s="104"/>
      <c r="E3" s="104"/>
      <c r="F3" s="104"/>
      <c r="G3" s="104"/>
      <c r="H3" s="104"/>
    </row>
    <row r="4" spans="1:12" ht="25.5">
      <c r="B4" s="461" t="s">
        <v>444</v>
      </c>
      <c r="C4" s="481" t="s">
        <v>450</v>
      </c>
      <c r="D4" s="89"/>
      <c r="E4" s="89"/>
      <c r="F4" s="89"/>
      <c r="G4" s="89"/>
      <c r="H4" s="89"/>
    </row>
    <row r="5" spans="1:12" ht="25.5">
      <c r="B5" s="459" t="s">
        <v>452</v>
      </c>
      <c r="C5" s="495" t="s">
        <v>585</v>
      </c>
      <c r="D5" s="496"/>
      <c r="E5" s="496"/>
      <c r="F5" s="496"/>
      <c r="G5" s="496"/>
      <c r="H5" s="496"/>
    </row>
    <row r="6" spans="1:12" ht="25.5">
      <c r="B6" s="462" t="s">
        <v>480</v>
      </c>
      <c r="C6" s="465" t="s">
        <v>584</v>
      </c>
      <c r="D6" s="105"/>
      <c r="E6" s="105"/>
      <c r="F6" s="105"/>
      <c r="G6" s="105"/>
      <c r="H6" s="105"/>
    </row>
    <row r="7" spans="1:12" ht="25.5">
      <c r="B7" s="463" t="s">
        <v>482</v>
      </c>
      <c r="C7" s="479" t="s">
        <v>450</v>
      </c>
      <c r="D7" s="98"/>
      <c r="E7" s="98"/>
      <c r="F7" s="98"/>
      <c r="G7" s="98"/>
      <c r="H7" s="98"/>
    </row>
    <row r="8" spans="1:12" s="16" customFormat="1">
      <c r="B8" s="20"/>
      <c r="C8" s="53"/>
    </row>
    <row r="10" spans="1:12" ht="15.75">
      <c r="A10" s="23"/>
      <c r="B10" s="100">
        <f>A1+0.01</f>
        <v>11.01</v>
      </c>
      <c r="C10" s="24" t="s">
        <v>586</v>
      </c>
      <c r="D10" s="61"/>
      <c r="E10" s="54"/>
      <c r="F10" s="54"/>
      <c r="G10" s="52"/>
      <c r="H10" s="52"/>
    </row>
    <row r="11" spans="1:12">
      <c r="A11" s="52"/>
      <c r="B11" s="53"/>
      <c r="C11" s="53"/>
      <c r="D11" s="53"/>
      <c r="E11" s="54"/>
      <c r="F11" s="54"/>
      <c r="G11" s="52"/>
      <c r="H11" s="52"/>
    </row>
    <row r="12" spans="1:12" s="52" customFormat="1">
      <c r="B12" s="53"/>
      <c r="C12" s="253">
        <f ca="1">'C. Masterfiles'!$D$106</f>
        <v>2015</v>
      </c>
      <c r="D12" s="156"/>
      <c r="E12" s="571" t="str">
        <f ca="1">'C. Masterfiles'!D116</f>
        <v>Euro</v>
      </c>
      <c r="F12" s="572"/>
      <c r="G12" s="572"/>
      <c r="H12" s="573"/>
      <c r="I12" s="571" t="str">
        <f ca="1">'C. Masterfiles'!D117</f>
        <v>BGN</v>
      </c>
      <c r="J12" s="572"/>
      <c r="K12" s="572"/>
      <c r="L12" s="573"/>
    </row>
    <row r="13" spans="1:12">
      <c r="A13" s="52"/>
      <c r="B13" s="53"/>
      <c r="C13" s="290"/>
      <c r="D13" s="158"/>
      <c r="E13" s="574"/>
      <c r="F13" s="575"/>
      <c r="G13" s="575"/>
      <c r="H13" s="576"/>
      <c r="I13" s="574"/>
      <c r="J13" s="575"/>
      <c r="K13" s="575"/>
      <c r="L13" s="576"/>
    </row>
    <row r="14" spans="1:12" ht="25.5">
      <c r="B14" s="1"/>
      <c r="C14" s="289" t="s">
        <v>21</v>
      </c>
      <c r="D14" s="289" t="s">
        <v>45</v>
      </c>
      <c r="E14" s="303" t="s">
        <v>5</v>
      </c>
      <c r="F14" s="304" t="s">
        <v>212</v>
      </c>
      <c r="G14" s="304" t="s">
        <v>52</v>
      </c>
      <c r="H14" s="303" t="s">
        <v>6</v>
      </c>
      <c r="I14" s="303" t="s">
        <v>5</v>
      </c>
      <c r="J14" s="304" t="s">
        <v>212</v>
      </c>
      <c r="K14" s="304" t="s">
        <v>52</v>
      </c>
      <c r="L14" s="303" t="s">
        <v>6</v>
      </c>
    </row>
    <row r="15" spans="1:12">
      <c r="B15" s="1"/>
      <c r="C15" s="487" t="str">
        <f ca="1">'C. Masterfiles'!C86</f>
        <v>S01</v>
      </c>
      <c r="D15" s="487" t="str">
        <f ca="1">'C. Masterfiles'!D86</f>
        <v>Повиквания в мрежата (On Net calls)</v>
      </c>
      <c r="E15" s="305">
        <f ca="1">'9.Service costing'!AT17</f>
        <v>2.9157931044965831E-3</v>
      </c>
      <c r="F15" s="312">
        <f ca="1">E15*'10.Mark ups'!$D$43</f>
        <v>1.1199246417427507E-4</v>
      </c>
      <c r="G15" s="312">
        <f ca="1">(E15+F15)*'10.Mark ups'!$D$44</f>
        <v>2.7998116043568769E-5</v>
      </c>
      <c r="H15" s="312">
        <f ca="1">SUM(E15:G15)</f>
        <v>3.0557836847144269E-3</v>
      </c>
      <c r="I15" s="312">
        <f ca="1">E15*'C. Masterfiles'!$E$117</f>
        <v>5.7003755192908201E-3</v>
      </c>
      <c r="J15" s="312">
        <f ca="1">F15*'C. Masterfiles'!$E$117</f>
        <v>2.1894526746070778E-4</v>
      </c>
      <c r="K15" s="312">
        <f ca="1">G15*'C. Masterfiles'!$E$117</f>
        <v>5.4736316865176945E-5</v>
      </c>
      <c r="L15" s="312">
        <f ca="1">H15*'C. Masterfiles'!$E$117</f>
        <v>5.9740571036167051E-3</v>
      </c>
    </row>
    <row r="16" spans="1:12" ht="25.5">
      <c r="B16" s="1"/>
      <c r="C16" s="487" t="str">
        <f ca="1">'C. Masterfiles'!C87</f>
        <v>S02</v>
      </c>
      <c r="D16" s="487" t="str">
        <f ca="1">'C. Masterfiles'!D87</f>
        <v>Изходящи повиквания към ОП (Originating calls to OLO)</v>
      </c>
      <c r="E16" s="305">
        <f ca="1">'9.Service costing'!AT18</f>
        <v>2.5215887262239299E-3</v>
      </c>
      <c r="F16" s="312">
        <f ca="1">E16*'10.Mark ups'!$D$43</f>
        <v>9.6851499733773485E-5</v>
      </c>
      <c r="G16" s="312">
        <f ca="1">(E16+F16)*'10.Mark ups'!$D$44</f>
        <v>2.4212874933443375E-5</v>
      </c>
      <c r="H16" s="312">
        <f t="shared" ref="H16:H29" ca="1" si="0">SUM(E16:G16)</f>
        <v>2.642653100891147E-3</v>
      </c>
      <c r="I16" s="312">
        <f ca="1">E16*'C. Masterfiles'!$E$117</f>
        <v>4.929705959767783E-3</v>
      </c>
      <c r="J16" s="312">
        <f ca="1">F16*'C. Masterfiles'!$E$117</f>
        <v>1.8934468197952717E-4</v>
      </c>
      <c r="K16" s="312">
        <f ca="1">G16*'C. Masterfiles'!$E$117</f>
        <v>4.7336170494881799E-5</v>
      </c>
      <c r="L16" s="312">
        <f ca="1">H16*'C. Masterfiles'!$E$117</f>
        <v>5.166386812242193E-3</v>
      </c>
    </row>
    <row r="17" spans="2:12" ht="25.5">
      <c r="B17" s="1"/>
      <c r="C17" s="487" t="str">
        <f ca="1">'C. Masterfiles'!C88</f>
        <v>S03</v>
      </c>
      <c r="D17" s="487" t="str">
        <f ca="1">'C. Masterfiles'!D88</f>
        <v>Входящи повиквания от ОП (Terminating calls from OLO)</v>
      </c>
      <c r="E17" s="305">
        <f ca="1">'9.Service costing'!AT19</f>
        <v>2.4576623375151662E-3</v>
      </c>
      <c r="F17" s="312">
        <f ca="1">E17*'10.Mark ups'!$D$43</f>
        <v>9.4396156182059766E-5</v>
      </c>
      <c r="G17" s="312">
        <f ca="1">(E17+F17)*'10.Mark ups'!$D$44</f>
        <v>2.3599039045514945E-5</v>
      </c>
      <c r="H17" s="312">
        <f t="shared" ca="1" si="0"/>
        <v>2.5756575327427413E-3</v>
      </c>
      <c r="I17" s="312">
        <f ca="1">E17*'C. Masterfiles'!$E$117</f>
        <v>4.8047298698421503E-3</v>
      </c>
      <c r="J17" s="312">
        <f ca="1">F17*'C. Masterfiles'!$E$117</f>
        <v>1.8454448533592686E-4</v>
      </c>
      <c r="K17" s="312">
        <f ca="1">G17*'C. Masterfiles'!$E$117</f>
        <v>4.6136121333981721E-5</v>
      </c>
      <c r="L17" s="312">
        <f ca="1">H17*'C. Masterfiles'!$E$117</f>
        <v>5.0354104765120596E-3</v>
      </c>
    </row>
    <row r="18" spans="2:12" ht="25.5">
      <c r="B18" s="1"/>
      <c r="C18" s="487" t="str">
        <f ca="1">'C. Masterfiles'!C89</f>
        <v>S04</v>
      </c>
      <c r="D18" s="487" t="str">
        <f ca="1">'C. Masterfiles'!D89</f>
        <v>Изходящи международни повиквания (Outgoing Calls to International)</v>
      </c>
      <c r="E18" s="305">
        <f ca="1">'9.Service costing'!AT20</f>
        <v>2.4401793293927516E-3</v>
      </c>
      <c r="F18" s="312">
        <f ca="1">E18*'10.Mark ups'!$D$43</f>
        <v>9.3724652721204261E-5</v>
      </c>
      <c r="G18" s="312">
        <f ca="1">(E18+F18)*'10.Mark ups'!$D$44</f>
        <v>2.3431163180301065E-5</v>
      </c>
      <c r="H18" s="312">
        <f t="shared" ca="1" si="0"/>
        <v>2.5573351452942571E-3</v>
      </c>
      <c r="I18" s="312">
        <f ca="1">E18*'C. Masterfiles'!$E$117</f>
        <v>4.7705505889628292E-3</v>
      </c>
      <c r="J18" s="312">
        <f ca="1">F18*'C. Masterfiles'!$E$117</f>
        <v>1.8323169606995434E-4</v>
      </c>
      <c r="K18" s="312">
        <f ca="1">G18*'C. Masterfiles'!$E$117</f>
        <v>4.5807924017488586E-5</v>
      </c>
      <c r="L18" s="312">
        <f ca="1">H18*'C. Masterfiles'!$E$117</f>
        <v>4.9995902090502727E-3</v>
      </c>
    </row>
    <row r="19" spans="2:12" ht="25.5">
      <c r="B19" s="1"/>
      <c r="C19" s="487" t="str">
        <f ca="1">'C. Masterfiles'!C90</f>
        <v>S05</v>
      </c>
      <c r="D19" s="487" t="str">
        <f ca="1">'C. Masterfiles'!D90</f>
        <v>Входящи международни повиквания (Incoming calls from international)</v>
      </c>
      <c r="E19" s="305">
        <f ca="1">'9.Service costing'!AT21</f>
        <v>2.3994946809866311E-3</v>
      </c>
      <c r="F19" s="312">
        <f ca="1">E19*'10.Mark ups'!$D$43</f>
        <v>9.2161999314129927E-5</v>
      </c>
      <c r="G19" s="312">
        <f ca="1">(E19+F19)*'10.Mark ups'!$D$44</f>
        <v>2.3040499828532485E-5</v>
      </c>
      <c r="H19" s="312">
        <f t="shared" ca="1" si="0"/>
        <v>2.5146971801292936E-3</v>
      </c>
      <c r="I19" s="312">
        <f ca="1">E19*'C. Masterfiles'!$E$117</f>
        <v>4.6910121013288642E-3</v>
      </c>
      <c r="J19" s="312">
        <f ca="1">F19*'C. Masterfiles'!$E$117</f>
        <v>1.8017670865912402E-4</v>
      </c>
      <c r="K19" s="312">
        <f ca="1">G19*'C. Masterfiles'!$E$117</f>
        <v>4.5044177164781012E-5</v>
      </c>
      <c r="L19" s="312">
        <f ca="1">H19*'C. Masterfiles'!$E$117</f>
        <v>4.9162329871527688E-3</v>
      </c>
    </row>
    <row r="20" spans="2:12">
      <c r="B20" s="1"/>
      <c r="C20" s="487" t="str">
        <f ca="1">'C. Masterfiles'!C91</f>
        <v>S06</v>
      </c>
      <c r="D20" s="487" t="str">
        <f ca="1">'C. Masterfiles'!D91</f>
        <v>Транзит на повиквания (Transit calls)</v>
      </c>
      <c r="E20" s="305">
        <f ca="1">'9.Service costing'!AT22</f>
        <v>2.0611917241301222E-3</v>
      </c>
      <c r="F20" s="312">
        <f ca="1">E20*'10.Mark ups'!$D$43</f>
        <v>7.9168148098357455E-5</v>
      </c>
      <c r="G20" s="312">
        <f ca="1">(E20+F20)*'10.Mark ups'!$D$44</f>
        <v>1.9792037024589367E-5</v>
      </c>
      <c r="H20" s="312">
        <f t="shared" ca="1" si="0"/>
        <v>2.160151909253069E-3</v>
      </c>
      <c r="I20" s="312">
        <f ca="1">E20*'C. Masterfiles'!$E$117</f>
        <v>4.0296298206743894E-3</v>
      </c>
      <c r="J20" s="312">
        <f ca="1">F20*'C. Masterfiles'!$E$117</f>
        <v>1.5477372953228883E-4</v>
      </c>
      <c r="K20" s="312">
        <f ca="1">G20*'C. Masterfiles'!$E$117</f>
        <v>3.8693432383072214E-5</v>
      </c>
      <c r="L20" s="312">
        <f ca="1">H20*'C. Masterfiles'!$E$117</f>
        <v>4.22309698258975E-3</v>
      </c>
    </row>
    <row r="21" spans="2:12" ht="25.5">
      <c r="B21" s="1"/>
      <c r="C21" s="487" t="str">
        <f ca="1">'C. Masterfiles'!C92</f>
        <v>S07</v>
      </c>
      <c r="D21" s="487" t="str">
        <f ca="1">'C. Masterfiles'!D92</f>
        <v>Повиквания към специални номера (Calls to special numbers)</v>
      </c>
      <c r="E21" s="300">
        <f ca="1">'9.Service costing'!AT23</f>
        <v>2.4122847703950804E-3</v>
      </c>
      <c r="F21" s="313">
        <f ca="1">E21*'10.Mark ups'!$D$43</f>
        <v>9.2653252835394028E-5</v>
      </c>
      <c r="G21" s="313">
        <f ca="1">(E21+F21)*'10.Mark ups'!$D$44</f>
        <v>2.3163313208848507E-5</v>
      </c>
      <c r="H21" s="313">
        <f t="shared" ca="1" si="0"/>
        <v>2.5281013364393231E-3</v>
      </c>
      <c r="I21" s="313">
        <f ca="1">E21*'C. Masterfiles'!$E$117</f>
        <v>4.7160167261223827E-3</v>
      </c>
      <c r="J21" s="313">
        <f ca="1">F21*'C. Masterfiles'!$E$117</f>
        <v>1.8113710929319534E-4</v>
      </c>
      <c r="K21" s="313">
        <f ca="1">G21*'C. Masterfiles'!$E$117</f>
        <v>4.5284277323298835E-5</v>
      </c>
      <c r="L21" s="313">
        <f ca="1">H21*'C. Masterfiles'!$E$117</f>
        <v>4.9424381127388768E-3</v>
      </c>
    </row>
    <row r="22" spans="2:12">
      <c r="B22" s="1"/>
      <c r="C22" s="487" t="str">
        <f ca="1">'C. Masterfiles'!C93</f>
        <v>S08</v>
      </c>
      <c r="D22" s="487" t="str">
        <f ca="1">'C. Masterfiles'!D93</f>
        <v>Достъп до интернет (Internet access)</v>
      </c>
      <c r="E22" s="300">
        <f ca="1">'9.Service costing'!AT24</f>
        <v>23.429535686037461</v>
      </c>
      <c r="F22" s="313">
        <f ca="1">E22*'10.Mark ups'!$D$43</f>
        <v>0.8999031625021543</v>
      </c>
      <c r="G22" s="313">
        <f ca="1">(E22+F22)*'10.Mark ups'!$D$44</f>
        <v>0.2249757906255386</v>
      </c>
      <c r="H22" s="313">
        <f t="shared" ca="1" si="0"/>
        <v>24.554414639165156</v>
      </c>
      <c r="I22" s="313">
        <f ca="1">E22*'C. Masterfiles'!$E$117</f>
        <v>45.804742266203235</v>
      </c>
      <c r="J22" s="313">
        <f ca="1">F22*'C. Masterfiles'!$E$117</f>
        <v>1.7593106826917118</v>
      </c>
      <c r="K22" s="313">
        <f ca="1">G22*'C. Masterfiles'!$E$117</f>
        <v>0.439827670672928</v>
      </c>
      <c r="L22" s="313">
        <f ca="1">H22*'C. Masterfiles'!$E$117</f>
        <v>48.00388061956788</v>
      </c>
    </row>
    <row r="23" spans="2:12" ht="25.5">
      <c r="B23" s="1"/>
      <c r="C23" s="487" t="str">
        <f ca="1">'C. Masterfiles'!C94</f>
        <v>S09</v>
      </c>
      <c r="D23" s="487" t="str">
        <f ca="1">'C. Masterfiles'!D94</f>
        <v>Селищен нает капацитет на дребно (Retail local leased capacity)</v>
      </c>
      <c r="E23" s="300">
        <f ca="1">'9.Service costing'!AT25</f>
        <v>8.1093927855797343</v>
      </c>
      <c r="F23" s="313">
        <f ca="1">E23*'10.Mark ups'!$D$43</f>
        <v>0.31147301899219076</v>
      </c>
      <c r="G23" s="313">
        <f ca="1">(E23+F23)*'10.Mark ups'!$D$44</f>
        <v>7.7868254748047691E-2</v>
      </c>
      <c r="H23" s="313">
        <f t="shared" ca="1" si="0"/>
        <v>8.4987340593199718</v>
      </c>
      <c r="I23" s="313">
        <f ca="1">E23*'C. Masterfiles'!$E$117</f>
        <v>15.853862895808382</v>
      </c>
      <c r="J23" s="313">
        <f ca="1">F23*'C. Masterfiles'!$E$117</f>
        <v>0.60892975212973299</v>
      </c>
      <c r="K23" s="313">
        <f ca="1">G23*'C. Masterfiles'!$E$117</f>
        <v>0.15223243803243325</v>
      </c>
      <c r="L23" s="313">
        <f ca="1">H23*'C. Masterfiles'!$E$117</f>
        <v>16.615025085970547</v>
      </c>
    </row>
    <row r="24" spans="2:12" ht="25.5">
      <c r="B24" s="1"/>
      <c r="C24" s="487" t="str">
        <f ca="1">'C. Masterfiles'!C95</f>
        <v>S10</v>
      </c>
      <c r="D24" s="487" t="str">
        <f ca="1">'C. Masterfiles'!D95</f>
        <v>Национален нает капацитет на дребно (Retail long distance leased capacity)</v>
      </c>
      <c r="E24" s="300">
        <f ca="1">'9.Service costing'!AT26</f>
        <v>12.64786857659349</v>
      </c>
      <c r="F24" s="313">
        <f ca="1">E24*'10.Mark ups'!$D$43</f>
        <v>0.48579097270676935</v>
      </c>
      <c r="G24" s="313">
        <f ca="1">(E24+F24)*'10.Mark ups'!$D$44</f>
        <v>0.12144774317669235</v>
      </c>
      <c r="H24" s="313">
        <f t="shared" ca="1" si="0"/>
        <v>13.255107292476952</v>
      </c>
      <c r="I24" s="313">
        <f ca="1">E24*'C. Masterfiles'!$E$117</f>
        <v>24.726583067240274</v>
      </c>
      <c r="J24" s="313">
        <f ca="1">F24*'C. Masterfiles'!$E$117</f>
        <v>0.9497213516417341</v>
      </c>
      <c r="K24" s="313">
        <f ca="1">G24*'C. Masterfiles'!$E$117</f>
        <v>0.23743033791043355</v>
      </c>
      <c r="L24" s="313">
        <f ca="1">H24*'C. Masterfiles'!$E$117</f>
        <v>25.91373475679244</v>
      </c>
    </row>
    <row r="25" spans="2:12" ht="38.25">
      <c r="B25" s="1"/>
      <c r="C25" s="487" t="str">
        <f ca="1">'C. Masterfiles'!C96</f>
        <v>S11</v>
      </c>
      <c r="D25" s="487" t="str">
        <f ca="1">'C. Masterfiles'!D96</f>
        <v>Международен нает капацитет на дребно (Retail International leased capacity)</v>
      </c>
      <c r="E25" s="300">
        <f ca="1">'9.Service costing'!AT27</f>
        <v>6.7176054068219244</v>
      </c>
      <c r="F25" s="313">
        <f ca="1">E25*'10.Mark ups'!$D$43</f>
        <v>0.25801596886289035</v>
      </c>
      <c r="G25" s="313">
        <f ca="1">(E25+F25)*'10.Mark ups'!$D$44</f>
        <v>6.4503992215722603E-2</v>
      </c>
      <c r="H25" s="313">
        <f t="shared" ca="1" si="0"/>
        <v>7.0401253679005373</v>
      </c>
      <c r="I25" s="313">
        <f ca="1">E25*'C. Masterfiles'!$E$117</f>
        <v>13.132918570336862</v>
      </c>
      <c r="J25" s="313">
        <f ca="1">F25*'C. Masterfiles'!$E$117</f>
        <v>0.5044212191269507</v>
      </c>
      <c r="K25" s="313">
        <f ca="1">G25*'C. Masterfiles'!$E$117</f>
        <v>0.1261053047817377</v>
      </c>
      <c r="L25" s="313">
        <f ca="1">H25*'C. Masterfiles'!$E$117</f>
        <v>13.763445094245551</v>
      </c>
    </row>
    <row r="26" spans="2:12">
      <c r="B26" s="1"/>
      <c r="C26" s="487" t="str">
        <f ca="1">'C. Masterfiles'!C97</f>
        <v>S12</v>
      </c>
      <c r="D26" s="487" t="str">
        <f ca="1">'C. Masterfiles'!D97</f>
        <v>IPTV</v>
      </c>
      <c r="E26" s="300">
        <f ca="1">'9.Service costing'!AT28</f>
        <v>31.846425632340974</v>
      </c>
      <c r="F26" s="313">
        <f ca="1">E26*'10.Mark ups'!$D$43</f>
        <v>1.2231868153499987</v>
      </c>
      <c r="G26" s="313">
        <f ca="1">(E26+F26)*'10.Mark ups'!$D$44</f>
        <v>0.30579670383749968</v>
      </c>
      <c r="H26" s="313">
        <f t="shared" ca="1" si="0"/>
        <v>33.375409151528473</v>
      </c>
      <c r="I26" s="313">
        <f ca="1">E26*'C. Masterfiles'!$E$117</f>
        <v>62.259762111226607</v>
      </c>
      <c r="J26" s="313">
        <f ca="1">F26*'C. Masterfiles'!$E$117</f>
        <v>2.3913302240092476</v>
      </c>
      <c r="K26" s="313">
        <f ca="1">G26*'C. Masterfiles'!$E$117</f>
        <v>0.59783255600231189</v>
      </c>
      <c r="L26" s="313">
        <f ca="1">H26*'C. Masterfiles'!$E$117</f>
        <v>65.248924891238161</v>
      </c>
    </row>
    <row r="27" spans="2:12" ht="25.5">
      <c r="B27" s="1"/>
      <c r="C27" s="487" t="str">
        <f ca="1">'C. Masterfiles'!C98</f>
        <v>S13</v>
      </c>
      <c r="D27" s="487" t="str">
        <f ca="1">'C. Masterfiles'!D98</f>
        <v>Селищен нает капацитет на едро (Wholesale local leased capacity)</v>
      </c>
      <c r="E27" s="300">
        <f ca="1">'9.Service costing'!AT29</f>
        <v>7.4951665305215762</v>
      </c>
      <c r="F27" s="313">
        <f ca="1">E27*'10.Mark ups'!$D$43</f>
        <v>0.28788125188141134</v>
      </c>
      <c r="G27" s="313">
        <f ca="1">(E27+F27)*'10.Mark ups'!$D$44</f>
        <v>7.1970312970352834E-2</v>
      </c>
      <c r="H27" s="313">
        <f t="shared" ca="1" si="0"/>
        <v>7.8550180953733406</v>
      </c>
      <c r="I27" s="313">
        <f ca="1">E27*'C. Masterfiles'!$E$117</f>
        <v>14.653050567169682</v>
      </c>
      <c r="J27" s="313">
        <f ca="1">F27*'C. Masterfiles'!$E$117</f>
        <v>0.56280784742815915</v>
      </c>
      <c r="K27" s="313">
        <f ca="1">G27*'C. Masterfiles'!$E$117</f>
        <v>0.14070196185703979</v>
      </c>
      <c r="L27" s="313">
        <f ca="1">H27*'C. Masterfiles'!$E$117</f>
        <v>15.356560376454881</v>
      </c>
    </row>
    <row r="28" spans="2:12" ht="38.25">
      <c r="B28" s="1"/>
      <c r="C28" s="487" t="str">
        <f ca="1">'C. Masterfiles'!C99</f>
        <v>S14</v>
      </c>
      <c r="D28" s="487" t="str">
        <f ca="1">'C. Masterfiles'!D99</f>
        <v>Национален нает капацитет на  едро (Wholesale long distance leased capacity)</v>
      </c>
      <c r="E28" s="300">
        <f ca="1">'9.Service costing'!AT30</f>
        <v>7.4951665305215762</v>
      </c>
      <c r="F28" s="313">
        <f ca="1">E28*'10.Mark ups'!$D$43</f>
        <v>0.28788125188141134</v>
      </c>
      <c r="G28" s="313">
        <f ca="1">(E28+F28)*'10.Mark ups'!$D$44</f>
        <v>7.1970312970352834E-2</v>
      </c>
      <c r="H28" s="313">
        <f t="shared" ca="1" si="0"/>
        <v>7.8550180953733406</v>
      </c>
      <c r="I28" s="313">
        <f ca="1">E28*'C. Masterfiles'!$E$117</f>
        <v>14.653050567169682</v>
      </c>
      <c r="J28" s="313">
        <f ca="1">F28*'C. Masterfiles'!$E$117</f>
        <v>0.56280784742815915</v>
      </c>
      <c r="K28" s="313">
        <f ca="1">G28*'C. Masterfiles'!$E$117</f>
        <v>0.14070196185703979</v>
      </c>
      <c r="L28" s="313">
        <f ca="1">H28*'C. Masterfiles'!$E$117</f>
        <v>15.356560376454881</v>
      </c>
    </row>
    <row r="29" spans="2:12" ht="38.25">
      <c r="B29" s="1"/>
      <c r="C29" s="487" t="str">
        <f ca="1">'C. Masterfiles'!C100</f>
        <v>S15</v>
      </c>
      <c r="D29" s="487" t="str">
        <f ca="1">'C. Masterfiles'!D100</f>
        <v>Международен нает капацитет на  едро (Wholesale International leased capacity)</v>
      </c>
      <c r="E29" s="300">
        <f ca="1">'9.Service costing'!AT31</f>
        <v>7.8034050284526995</v>
      </c>
      <c r="F29" s="313">
        <f ca="1">E29*'10.Mark ups'!$D$43</f>
        <v>0.29972035969857713</v>
      </c>
      <c r="G29" s="313">
        <f ca="1">(E29+F29)*'10.Mark ups'!$D$44</f>
        <v>7.4930089924644297E-2</v>
      </c>
      <c r="H29" s="313">
        <f t="shared" ca="1" si="0"/>
        <v>8.1780554780759207</v>
      </c>
      <c r="I29" s="313">
        <f ca="1">E29*'C. Masterfiles'!$E$117</f>
        <v>15.255656830625028</v>
      </c>
      <c r="J29" s="313">
        <f ca="1">F29*'C. Masterfiles'!$E$117</f>
        <v>0.58595330321071837</v>
      </c>
      <c r="K29" s="313">
        <f ca="1">G29*'C. Masterfiles'!$E$117</f>
        <v>0.14648832580267959</v>
      </c>
      <c r="L29" s="313">
        <f ca="1">H29*'C. Masterfiles'!$E$117</f>
        <v>15.988098459638426</v>
      </c>
    </row>
    <row r="30" spans="2:12">
      <c r="B30" s="1"/>
      <c r="E30" s="54"/>
      <c r="F30" s="54"/>
      <c r="G30" s="54"/>
      <c r="H30" s="54"/>
      <c r="I30" s="59"/>
      <c r="J30" s="59"/>
      <c r="K30" s="59"/>
      <c r="L30" s="59"/>
    </row>
    <row r="31" spans="2:12">
      <c r="B31" s="1"/>
      <c r="E31" s="54"/>
      <c r="F31" s="54"/>
      <c r="G31" s="54"/>
      <c r="H31" s="54"/>
      <c r="I31" s="59"/>
      <c r="J31" s="59"/>
      <c r="K31" s="59"/>
      <c r="L31" s="59"/>
    </row>
    <row r="32" spans="2:12">
      <c r="B32" s="1"/>
      <c r="C32" s="253">
        <f ca="1">'C. Masterfiles'!$D$107</f>
        <v>2016</v>
      </c>
      <c r="D32" s="156"/>
      <c r="E32" s="571" t="str">
        <f ca="1">'C. Masterfiles'!D116</f>
        <v>Euro</v>
      </c>
      <c r="F32" s="572"/>
      <c r="G32" s="572"/>
      <c r="H32" s="573"/>
      <c r="I32" s="571" t="str">
        <f ca="1">'C. Masterfiles'!D117</f>
        <v>BGN</v>
      </c>
      <c r="J32" s="572"/>
      <c r="K32" s="572"/>
      <c r="L32" s="573"/>
    </row>
    <row r="33" spans="2:12">
      <c r="B33" s="1"/>
      <c r="C33" s="290"/>
      <c r="D33" s="158"/>
      <c r="E33" s="574"/>
      <c r="F33" s="575"/>
      <c r="G33" s="575"/>
      <c r="H33" s="576"/>
      <c r="I33" s="574"/>
      <c r="J33" s="575"/>
      <c r="K33" s="575"/>
      <c r="L33" s="576"/>
    </row>
    <row r="34" spans="2:12" ht="25.5">
      <c r="B34" s="1"/>
      <c r="C34" s="289" t="s">
        <v>21</v>
      </c>
      <c r="D34" s="289" t="s">
        <v>45</v>
      </c>
      <c r="E34" s="303" t="s">
        <v>5</v>
      </c>
      <c r="F34" s="304" t="s">
        <v>212</v>
      </c>
      <c r="G34" s="304" t="s">
        <v>52</v>
      </c>
      <c r="H34" s="303" t="s">
        <v>6</v>
      </c>
      <c r="I34" s="303" t="s">
        <v>5</v>
      </c>
      <c r="J34" s="304" t="s">
        <v>212</v>
      </c>
      <c r="K34" s="304" t="s">
        <v>52</v>
      </c>
      <c r="L34" s="303" t="s">
        <v>6</v>
      </c>
    </row>
    <row r="35" spans="2:12">
      <c r="B35" s="1"/>
      <c r="C35" s="487" t="str">
        <f ca="1">'C. Masterfiles'!C86</f>
        <v>S01</v>
      </c>
      <c r="D35" s="487" t="str">
        <f ca="1">'C. Masterfiles'!D86</f>
        <v>Повиквания в мрежата (On Net calls)</v>
      </c>
      <c r="E35" s="305">
        <f ca="1">'9.Service costing'!AT38</f>
        <v>2.9494297974319451E-3</v>
      </c>
      <c r="F35" s="312">
        <f ca="1">E35*'10.Mark ups'!$D$43</f>
        <v>1.132844132232989E-4</v>
      </c>
      <c r="G35" s="312">
        <f ca="1">(E35+F35)*'10.Mark ups'!$D$44</f>
        <v>2.8321103305824726E-5</v>
      </c>
      <c r="H35" s="312">
        <f ca="1">SUM(E35:G35)</f>
        <v>3.0910353139610687E-3</v>
      </c>
      <c r="I35" s="312">
        <f ca="1">E35*'C. Masterfiles'!$E$117</f>
        <v>5.7661352539794524E-3</v>
      </c>
      <c r="J35" s="312">
        <f ca="1">F35*'C. Masterfiles'!$E$117</f>
        <v>2.2147102785154938E-4</v>
      </c>
      <c r="K35" s="312">
        <f ca="1">G35*'C. Masterfiles'!$E$117</f>
        <v>5.5367756962887344E-5</v>
      </c>
      <c r="L35" s="312">
        <f ca="1">H35*'C. Masterfiles'!$E$117</f>
        <v>6.0429740387938895E-3</v>
      </c>
    </row>
    <row r="36" spans="2:12" ht="25.5">
      <c r="B36" s="1"/>
      <c r="C36" s="487" t="str">
        <f ca="1">'C. Masterfiles'!C87</f>
        <v>S02</v>
      </c>
      <c r="D36" s="487" t="str">
        <f ca="1">'C. Masterfiles'!D87</f>
        <v>Изходящи повиквания към ОП (Originating calls to OLO)</v>
      </c>
      <c r="E36" s="305">
        <f ca="1">'9.Service costing'!AT39</f>
        <v>2.5419938926383137E-3</v>
      </c>
      <c r="F36" s="312">
        <f ca="1">E36*'10.Mark ups'!$D$43</f>
        <v>9.763524013877987E-5</v>
      </c>
      <c r="G36" s="312">
        <f ca="1">(E36+F36)*'10.Mark ups'!$D$44</f>
        <v>2.4408810034694971E-5</v>
      </c>
      <c r="H36" s="312">
        <f t="shared" ref="H36:H49" ca="1" si="1">SUM(E36:G36)</f>
        <v>2.6640379428117885E-3</v>
      </c>
      <c r="I36" s="312">
        <f ca="1">E36*'C. Masterfiles'!$E$117</f>
        <v>4.9695980601079034E-3</v>
      </c>
      <c r="J36" s="312">
        <f ca="1">F36*'C. Masterfiles'!$E$117</f>
        <v>1.9087689447131465E-4</v>
      </c>
      <c r="K36" s="312">
        <f ca="1">G36*'C. Masterfiles'!$E$117</f>
        <v>4.7719223617828669E-5</v>
      </c>
      <c r="L36" s="312">
        <f ca="1">H36*'C. Masterfiles'!$E$117</f>
        <v>5.2081941781970467E-3</v>
      </c>
    </row>
    <row r="37" spans="2:12" ht="25.5">
      <c r="B37" s="1"/>
      <c r="C37" s="487" t="str">
        <f ca="1">'C. Masterfiles'!C88</f>
        <v>S03</v>
      </c>
      <c r="D37" s="487" t="str">
        <f ca="1">'C. Masterfiles'!D88</f>
        <v>Входящи повиквания от ОП (Terminating calls from OLO)</v>
      </c>
      <c r="E37" s="305">
        <f ca="1">'9.Service costing'!AT40</f>
        <v>2.4775501996656527E-3</v>
      </c>
      <c r="F37" s="312">
        <f ca="1">E37*'10.Mark ups'!$D$43</f>
        <v>9.5160027488963014E-5</v>
      </c>
      <c r="G37" s="312">
        <f ca="1">(E37+F37)*'10.Mark ups'!$D$44</f>
        <v>2.3790006872240753E-5</v>
      </c>
      <c r="H37" s="312">
        <f t="shared" ca="1" si="1"/>
        <v>2.5965002340268563E-3</v>
      </c>
      <c r="I37" s="312">
        <f ca="1">E37*'C. Masterfiles'!$E$117</f>
        <v>4.8436106403463514E-3</v>
      </c>
      <c r="J37" s="312">
        <f ca="1">F37*'C. Masterfiles'!$E$117</f>
        <v>1.8603785374092269E-4</v>
      </c>
      <c r="K37" s="312">
        <f ca="1">G37*'C. Masterfiles'!$E$117</f>
        <v>4.6509463435230673E-5</v>
      </c>
      <c r="L37" s="312">
        <f ca="1">H37*'C. Masterfiles'!$E$117</f>
        <v>5.0761579575225044E-3</v>
      </c>
    </row>
    <row r="38" spans="2:12" ht="25.5">
      <c r="B38" s="1"/>
      <c r="C38" s="487" t="str">
        <f ca="1">'C. Masterfiles'!C89</f>
        <v>S04</v>
      </c>
      <c r="D38" s="487" t="str">
        <f ca="1">'C. Masterfiles'!D89</f>
        <v>Изходящи международни повиквания (Outgoing Calls to International)</v>
      </c>
      <c r="E38" s="305">
        <f ca="1">'9.Service costing'!AT41</f>
        <v>2.4595743314228678E-3</v>
      </c>
      <c r="F38" s="312">
        <f ca="1">E38*'10.Mark ups'!$D$43</f>
        <v>9.4469593803158289E-5</v>
      </c>
      <c r="G38" s="312">
        <f ca="1">(E38+F38)*'10.Mark ups'!$D$44</f>
        <v>2.3617398450789576E-5</v>
      </c>
      <c r="H38" s="312">
        <f t="shared" ca="1" si="1"/>
        <v>2.5776613236768156E-3</v>
      </c>
      <c r="I38" s="312">
        <f ca="1">E38*'C. Masterfiles'!$E$117</f>
        <v>4.808467817931707E-3</v>
      </c>
      <c r="J38" s="312">
        <f ca="1">F38*'C. Masterfiles'!$E$117</f>
        <v>1.8468805588517446E-4</v>
      </c>
      <c r="K38" s="312">
        <f ca="1">G38*'C. Masterfiles'!$E$117</f>
        <v>4.6172013971293622E-5</v>
      </c>
      <c r="L38" s="312">
        <f ca="1">H38*'C. Masterfiles'!$E$117</f>
        <v>5.0393278877881743E-3</v>
      </c>
    </row>
    <row r="39" spans="2:12" ht="25.5">
      <c r="B39" s="1"/>
      <c r="C39" s="487" t="str">
        <f ca="1">'C. Masterfiles'!C90</f>
        <v>S05</v>
      </c>
      <c r="D39" s="487" t="str">
        <f ca="1">'C. Masterfiles'!D90</f>
        <v>Входящи международни повиквания (Incoming calls from international)</v>
      </c>
      <c r="E39" s="305">
        <f ca="1">'9.Service costing'!AT42</f>
        <v>2.4185663138164078E-3</v>
      </c>
      <c r="F39" s="312">
        <f ca="1">E39*'10.Mark ups'!$D$43</f>
        <v>9.2894520134327992E-5</v>
      </c>
      <c r="G39" s="312">
        <f ca="1">(E39+F39)*'10.Mark ups'!$D$44</f>
        <v>2.3223630033581998E-5</v>
      </c>
      <c r="H39" s="312">
        <f t="shared" ca="1" si="1"/>
        <v>2.5346844639843177E-3</v>
      </c>
      <c r="I39" s="312">
        <f ca="1">E39*'C. Masterfiles'!$E$117</f>
        <v>4.7282971435110774E-3</v>
      </c>
      <c r="J39" s="312">
        <f ca="1">F39*'C. Masterfiles'!$E$117</f>
        <v>1.8160878686261124E-4</v>
      </c>
      <c r="K39" s="312">
        <f ca="1">G39*'C. Masterfiles'!$E$117</f>
        <v>4.540219671565281E-5</v>
      </c>
      <c r="L39" s="312">
        <f ca="1">H39*'C. Masterfiles'!$E$117</f>
        <v>4.9553081270893411E-3</v>
      </c>
    </row>
    <row r="40" spans="2:12">
      <c r="B40" s="1"/>
      <c r="C40" s="487" t="str">
        <f ca="1">'C. Masterfiles'!C91</f>
        <v>S06</v>
      </c>
      <c r="D40" s="487" t="str">
        <f ca="1">'C. Masterfiles'!D91</f>
        <v>Транзит на повиквания (Transit calls)</v>
      </c>
      <c r="E40" s="305">
        <f ca="1">'9.Service costing'!AT43</f>
        <v>2.0683858849817292E-3</v>
      </c>
      <c r="F40" s="312">
        <f ca="1">E40*'10.Mark ups'!$D$43</f>
        <v>7.9444468047188904E-5</v>
      </c>
      <c r="G40" s="312">
        <f ca="1">(E40+F40)*'10.Mark ups'!$D$44</f>
        <v>1.9861117011797226E-5</v>
      </c>
      <c r="H40" s="312">
        <f t="shared" ca="1" si="1"/>
        <v>2.1676914700407154E-3</v>
      </c>
      <c r="I40" s="312">
        <f ca="1">E40*'C. Masterfiles'!$E$117</f>
        <v>4.0436944051392811E-3</v>
      </c>
      <c r="J40" s="312">
        <f ca="1">F40*'C. Masterfiles'!$E$117</f>
        <v>1.5531393503225431E-4</v>
      </c>
      <c r="K40" s="312">
        <f ca="1">G40*'C. Masterfiles'!$E$117</f>
        <v>3.8828483758063577E-5</v>
      </c>
      <c r="L40" s="312">
        <f ca="1">H40*'C. Masterfiles'!$E$117</f>
        <v>4.2378368239295991E-3</v>
      </c>
    </row>
    <row r="41" spans="2:12" ht="25.5">
      <c r="B41" s="1"/>
      <c r="C41" s="487" t="str">
        <f ca="1">'C. Masterfiles'!C92</f>
        <v>S07</v>
      </c>
      <c r="D41" s="487" t="str">
        <f ca="1">'C. Masterfiles'!D92</f>
        <v>Повиквания към специални номера (Calls to special numbers)</v>
      </c>
      <c r="E41" s="300">
        <f ca="1">'9.Service costing'!AT44</f>
        <v>2.4321795728630552E-3</v>
      </c>
      <c r="F41" s="313">
        <f ca="1">E41*'10.Mark ups'!$D$43</f>
        <v>9.3417390712396671E-5</v>
      </c>
      <c r="G41" s="313">
        <f ca="1">(E41+F41)*'10.Mark ups'!$D$44</f>
        <v>2.3354347678099168E-5</v>
      </c>
      <c r="H41" s="313">
        <f t="shared" ca="1" si="1"/>
        <v>2.548951311253551E-3</v>
      </c>
      <c r="I41" s="313">
        <f ca="1">E41*'C. Masterfiles'!$E$117</f>
        <v>4.7549110649472729E-3</v>
      </c>
      <c r="J41" s="313">
        <f ca="1">F41*'C. Masterfiles'!$E$117</f>
        <v>1.826309988427355E-4</v>
      </c>
      <c r="K41" s="313">
        <f ca="1">G41*'C. Masterfiles'!$E$117</f>
        <v>4.5657749710683874E-5</v>
      </c>
      <c r="L41" s="313">
        <f ca="1">H41*'C. Masterfiles'!$E$117</f>
        <v>4.9831998135006919E-3</v>
      </c>
    </row>
    <row r="42" spans="2:12">
      <c r="B42" s="1"/>
      <c r="C42" s="487" t="str">
        <f ca="1">'C. Masterfiles'!C93</f>
        <v>S08</v>
      </c>
      <c r="D42" s="487" t="str">
        <f ca="1">'C. Masterfiles'!D93</f>
        <v>Достъп до интернет (Internet access)</v>
      </c>
      <c r="E42" s="300">
        <f ca="1">'9.Service costing'!AT45</f>
        <v>24.002313861930336</v>
      </c>
      <c r="F42" s="313">
        <f ca="1">E42*'10.Mark ups'!$D$43</f>
        <v>0.9219029536548824</v>
      </c>
      <c r="G42" s="313">
        <f ca="1">(E42+F42)*'10.Mark ups'!$D$44</f>
        <v>0.2304757384137206</v>
      </c>
      <c r="H42" s="313">
        <f t="shared" ca="1" si="1"/>
        <v>25.154692553998938</v>
      </c>
      <c r="I42" s="313">
        <f ca="1">E42*'C. Masterfiles'!$E$117</f>
        <v>46.924523600073812</v>
      </c>
      <c r="J42" s="313">
        <f ca="1">F42*'C. Masterfiles'!$E$117</f>
        <v>1.8023202743952951</v>
      </c>
      <c r="K42" s="313">
        <f ca="1">G42*'C. Masterfiles'!$E$117</f>
        <v>0.45058006859882377</v>
      </c>
      <c r="L42" s="313">
        <f ca="1">H42*'C. Masterfiles'!$E$117</f>
        <v>49.177423943067929</v>
      </c>
    </row>
    <row r="43" spans="2:12" ht="25.5">
      <c r="B43" s="1"/>
      <c r="C43" s="487" t="str">
        <f ca="1">'C. Masterfiles'!C94</f>
        <v>S09</v>
      </c>
      <c r="D43" s="487" t="str">
        <f ca="1">'C. Masterfiles'!D94</f>
        <v>Селищен нает капацитет на дребно (Retail local leased capacity)</v>
      </c>
      <c r="E43" s="300">
        <f ca="1">'9.Service costing'!AT46</f>
        <v>8.3454451893192054</v>
      </c>
      <c r="F43" s="313">
        <f ca="1">E43*'10.Mark ups'!$D$43</f>
        <v>0.32053953689028025</v>
      </c>
      <c r="G43" s="313">
        <f ca="1">(E43+F43)*'10.Mark ups'!$D$44</f>
        <v>8.0134884222570063E-2</v>
      </c>
      <c r="H43" s="313">
        <f t="shared" ca="1" si="1"/>
        <v>8.7461196104320553</v>
      </c>
      <c r="I43" s="313">
        <f ca="1">E43*'C. Masterfiles'!$E$117</f>
        <v>16.315345345119049</v>
      </c>
      <c r="J43" s="313">
        <f ca="1">F43*'C. Masterfiles'!$E$117</f>
        <v>0.62665479462049789</v>
      </c>
      <c r="K43" s="313">
        <f ca="1">G43*'C. Masterfiles'!$E$117</f>
        <v>0.15666369865512447</v>
      </c>
      <c r="L43" s="313">
        <f ca="1">H43*'C. Masterfiles'!$E$117</f>
        <v>17.098663838394668</v>
      </c>
    </row>
    <row r="44" spans="2:12" ht="25.5">
      <c r="B44" s="1"/>
      <c r="C44" s="487" t="str">
        <f ca="1">'C. Masterfiles'!C95</f>
        <v>S10</v>
      </c>
      <c r="D44" s="487" t="str">
        <f ca="1">'C. Masterfiles'!D95</f>
        <v>Национален нает капацитет на дребно (Retail long distance leased capacity)</v>
      </c>
      <c r="E44" s="300">
        <f ca="1">'9.Service costing'!AT47</f>
        <v>12.965554727351115</v>
      </c>
      <c r="F44" s="313">
        <f ca="1">E44*'10.Mark ups'!$D$43</f>
        <v>0.49799295466581833</v>
      </c>
      <c r="G44" s="313">
        <f ca="1">(E44+F44)*'10.Mark ups'!$D$44</f>
        <v>0.12449823866645458</v>
      </c>
      <c r="H44" s="313">
        <f t="shared" ca="1" si="1"/>
        <v>13.588045920683388</v>
      </c>
      <c r="I44" s="313">
        <f ca="1">E44*'C. Masterfiles'!$E$117</f>
        <v>25.347659491971431</v>
      </c>
      <c r="J44" s="313">
        <f ca="1">F44*'C. Masterfiles'!$E$117</f>
        <v>0.97357622637167485</v>
      </c>
      <c r="K44" s="313">
        <f ca="1">G44*'C. Masterfiles'!$E$117</f>
        <v>0.24339405659291871</v>
      </c>
      <c r="L44" s="313">
        <f ca="1">H44*'C. Masterfiles'!$E$117</f>
        <v>26.564629774936027</v>
      </c>
    </row>
    <row r="45" spans="2:12" ht="38.25">
      <c r="B45" s="1"/>
      <c r="C45" s="487" t="str">
        <f ca="1">'C. Masterfiles'!C96</f>
        <v>S11</v>
      </c>
      <c r="D45" s="487" t="str">
        <f ca="1">'C. Masterfiles'!D96</f>
        <v>Международен нает капацитет на дребно (Retail International leased capacity)</v>
      </c>
      <c r="E45" s="300">
        <f ca="1">'9.Service costing'!AT48</f>
        <v>6.8807338110554506</v>
      </c>
      <c r="F45" s="313">
        <f ca="1">E45*'10.Mark ups'!$D$43</f>
        <v>0.26428155469569731</v>
      </c>
      <c r="G45" s="313">
        <f ca="1">(E45+F45)*'10.Mark ups'!$D$44</f>
        <v>6.6070388673924327E-2</v>
      </c>
      <c r="H45" s="313">
        <f t="shared" ca="1" si="1"/>
        <v>7.2110857544250715</v>
      </c>
      <c r="I45" s="313">
        <f ca="1">E45*'C. Masterfiles'!$E$117</f>
        <v>13.451834600613406</v>
      </c>
      <c r="J45" s="313">
        <f ca="1">F45*'C. Masterfiles'!$E$117</f>
        <v>0.51667043943008828</v>
      </c>
      <c r="K45" s="313">
        <f ca="1">G45*'C. Masterfiles'!$E$117</f>
        <v>0.12916760985752207</v>
      </c>
      <c r="L45" s="313">
        <f ca="1">H45*'C. Masterfiles'!$E$117</f>
        <v>14.097672649901016</v>
      </c>
    </row>
    <row r="46" spans="2:12">
      <c r="B46" s="1"/>
      <c r="C46" s="487" t="str">
        <f ca="1">'C. Masterfiles'!C97</f>
        <v>S12</v>
      </c>
      <c r="D46" s="487" t="str">
        <f ca="1">'C. Masterfiles'!D97</f>
        <v>IPTV</v>
      </c>
      <c r="E46" s="300">
        <f ca="1">'9.Service costing'!AT49</f>
        <v>32.619775104262878</v>
      </c>
      <c r="F46" s="313">
        <f ca="1">E46*'10.Mark ups'!$D$43</f>
        <v>1.2528903333721946</v>
      </c>
      <c r="G46" s="313">
        <f ca="1">(E46+F46)*'10.Mark ups'!$D$44</f>
        <v>0.31322258334304864</v>
      </c>
      <c r="H46" s="313">
        <f t="shared" ca="1" si="1"/>
        <v>34.185888020978119</v>
      </c>
      <c r="I46" s="313">
        <f ca="1">E46*'C. Masterfiles'!$E$117</f>
        <v>63.771660328833931</v>
      </c>
      <c r="J46" s="313">
        <f ca="1">F46*'C. Masterfiles'!$E$117</f>
        <v>2.4494006017426404</v>
      </c>
      <c r="K46" s="313">
        <f ca="1">G46*'C. Masterfiles'!$E$117</f>
        <v>0.6123501504356601</v>
      </c>
      <c r="L46" s="313">
        <f ca="1">H46*'C. Masterfiles'!$E$117</f>
        <v>66.83341108101223</v>
      </c>
    </row>
    <row r="47" spans="2:12" ht="25.5">
      <c r="B47" s="1"/>
      <c r="C47" s="487" t="str">
        <f ca="1">'C. Masterfiles'!C98</f>
        <v>S13</v>
      </c>
      <c r="D47" s="487" t="str">
        <f ca="1">'C. Masterfiles'!D98</f>
        <v>Селищен нает капацитет на едро (Wholesale local leased capacity)</v>
      </c>
      <c r="E47" s="300">
        <f ca="1">'9.Service costing'!AT50</f>
        <v>7.6571015511045415</v>
      </c>
      <c r="F47" s="313">
        <f ca="1">E47*'10.Mark ups'!$D$43</f>
        <v>0.29410100113701887</v>
      </c>
      <c r="G47" s="313">
        <f ca="1">(E47+F47)*'10.Mark ups'!$D$44</f>
        <v>7.3525250284254731E-2</v>
      </c>
      <c r="H47" s="313">
        <f t="shared" ca="1" si="1"/>
        <v>8.0247278025258151</v>
      </c>
      <c r="I47" s="313">
        <f ca="1">E47*'C. Masterfiles'!$E$117</f>
        <v>14.969633532409379</v>
      </c>
      <c r="J47" s="313">
        <f ca="1">F47*'C. Masterfiles'!$E$117</f>
        <v>0.5749674572228719</v>
      </c>
      <c r="K47" s="313">
        <f ca="1">G47*'C. Masterfiles'!$E$117</f>
        <v>0.143741864305718</v>
      </c>
      <c r="L47" s="313">
        <f ca="1">H47*'C. Masterfiles'!$E$117</f>
        <v>15.68834285393797</v>
      </c>
    </row>
    <row r="48" spans="2:12" ht="38.25">
      <c r="B48" s="1"/>
      <c r="C48" s="487" t="str">
        <f ca="1">'C. Masterfiles'!C99</f>
        <v>S14</v>
      </c>
      <c r="D48" s="487" t="str">
        <f ca="1">'C. Masterfiles'!D99</f>
        <v>Национален нает капацитет на  едро (Wholesale long distance leased capacity)</v>
      </c>
      <c r="E48" s="300">
        <f ca="1">'9.Service costing'!AT51</f>
        <v>7.6571015511045415</v>
      </c>
      <c r="F48" s="313">
        <f ca="1">E48*'10.Mark ups'!$D$43</f>
        <v>0.29410100113701887</v>
      </c>
      <c r="G48" s="313">
        <f ca="1">(E48+F48)*'10.Mark ups'!$D$44</f>
        <v>7.3525250284254731E-2</v>
      </c>
      <c r="H48" s="313">
        <f t="shared" ca="1" si="1"/>
        <v>8.0247278025258151</v>
      </c>
      <c r="I48" s="313">
        <f ca="1">E48*'C. Masterfiles'!$E$117</f>
        <v>14.969633532409379</v>
      </c>
      <c r="J48" s="313">
        <f ca="1">F48*'C. Masterfiles'!$E$117</f>
        <v>0.5749674572228719</v>
      </c>
      <c r="K48" s="313">
        <f ca="1">G48*'C. Masterfiles'!$E$117</f>
        <v>0.143741864305718</v>
      </c>
      <c r="L48" s="313">
        <f ca="1">H48*'C. Masterfiles'!$E$117</f>
        <v>15.68834285393797</v>
      </c>
    </row>
    <row r="49" spans="2:12" ht="38.25">
      <c r="B49" s="1"/>
      <c r="C49" s="487" t="str">
        <f ca="1">'C. Masterfiles'!C100</f>
        <v>S15</v>
      </c>
      <c r="D49" s="487" t="str">
        <f ca="1">'C. Masterfiles'!D100</f>
        <v>Международен нает капацитет на  едро (Wholesale International leased capacity)</v>
      </c>
      <c r="E49" s="300">
        <f ca="1">'9.Service costing'!AT52</f>
        <v>7.9682071915164459</v>
      </c>
      <c r="F49" s="313">
        <f ca="1">E49*'10.Mark ups'!$D$43</f>
        <v>0.3060502328004433</v>
      </c>
      <c r="G49" s="313">
        <f ca="1">(E49+F49)*'10.Mark ups'!$D$44</f>
        <v>7.6512558200110825E-2</v>
      </c>
      <c r="H49" s="313">
        <f t="shared" ca="1" si="1"/>
        <v>8.3507699825170008</v>
      </c>
      <c r="I49" s="313">
        <f ca="1">E49*'C. Masterfiles'!$E$117</f>
        <v>15.577845059414653</v>
      </c>
      <c r="J49" s="313">
        <f ca="1">F49*'C. Masterfiles'!$E$117</f>
        <v>0.59832820512486662</v>
      </c>
      <c r="K49" s="313">
        <f ca="1">G49*'C. Masterfiles'!$E$117</f>
        <v>0.14958205128121665</v>
      </c>
      <c r="L49" s="313">
        <f ca="1">H49*'C. Masterfiles'!$E$117</f>
        <v>16.325755315820736</v>
      </c>
    </row>
    <row r="50" spans="2:12">
      <c r="E50" s="54"/>
      <c r="F50" s="54"/>
      <c r="G50" s="54"/>
      <c r="H50" s="54"/>
      <c r="I50" s="59"/>
      <c r="J50" s="59"/>
      <c r="K50" s="59"/>
      <c r="L50" s="59"/>
    </row>
    <row r="51" spans="2:12">
      <c r="E51" s="54"/>
      <c r="F51" s="54"/>
      <c r="G51" s="54"/>
      <c r="H51" s="54"/>
      <c r="I51" s="59"/>
      <c r="J51" s="59"/>
      <c r="K51" s="59"/>
      <c r="L51" s="59"/>
    </row>
    <row r="52" spans="2:12">
      <c r="C52" s="253">
        <f ca="1">'C. Masterfiles'!$D$108</f>
        <v>2017</v>
      </c>
      <c r="D52" s="156"/>
      <c r="E52" s="571" t="str">
        <f ca="1">'C. Masterfiles'!D116</f>
        <v>Euro</v>
      </c>
      <c r="F52" s="572"/>
      <c r="G52" s="572"/>
      <c r="H52" s="573"/>
      <c r="I52" s="571" t="str">
        <f ca="1">'C. Masterfiles'!D117</f>
        <v>BGN</v>
      </c>
      <c r="J52" s="572"/>
      <c r="K52" s="572"/>
      <c r="L52" s="573"/>
    </row>
    <row r="53" spans="2:12">
      <c r="C53" s="290"/>
      <c r="D53" s="158"/>
      <c r="E53" s="574"/>
      <c r="F53" s="575"/>
      <c r="G53" s="575"/>
      <c r="H53" s="576"/>
      <c r="I53" s="574"/>
      <c r="J53" s="575"/>
      <c r="K53" s="575"/>
      <c r="L53" s="576"/>
    </row>
    <row r="54" spans="2:12" ht="25.5">
      <c r="C54" s="289" t="s">
        <v>21</v>
      </c>
      <c r="D54" s="289" t="s">
        <v>45</v>
      </c>
      <c r="E54" s="303" t="s">
        <v>5</v>
      </c>
      <c r="F54" s="304" t="s">
        <v>212</v>
      </c>
      <c r="G54" s="304" t="s">
        <v>52</v>
      </c>
      <c r="H54" s="303" t="s">
        <v>6</v>
      </c>
      <c r="I54" s="303" t="s">
        <v>5</v>
      </c>
      <c r="J54" s="304" t="s">
        <v>212</v>
      </c>
      <c r="K54" s="304" t="s">
        <v>52</v>
      </c>
      <c r="L54" s="303" t="s">
        <v>6</v>
      </c>
    </row>
    <row r="55" spans="2:12">
      <c r="C55" s="487" t="str">
        <f ca="1">'C. Masterfiles'!C86</f>
        <v>S01</v>
      </c>
      <c r="D55" s="487" t="str">
        <f ca="1">'C. Masterfiles'!D86</f>
        <v>Повиквания в мрежата (On Net calls)</v>
      </c>
      <c r="E55" s="305">
        <f ca="1">'9.Service costing'!AT59</f>
        <v>2.9849337112883255E-3</v>
      </c>
      <c r="F55" s="312">
        <f ca="1">E55*'10.Mark ups'!$D$43</f>
        <v>1.1464808021135625E-4</v>
      </c>
      <c r="G55" s="312">
        <f ca="1">(E55+F55)*'10.Mark ups'!$D$44</f>
        <v>2.8662020052839066E-5</v>
      </c>
      <c r="H55" s="312">
        <f ca="1">SUM(E55:G55)</f>
        <v>3.1282438115525211E-3</v>
      </c>
      <c r="I55" s="312">
        <f ca="1">E55*'C. Masterfiles'!$E$117</f>
        <v>5.8355454055686769E-3</v>
      </c>
      <c r="J55" s="312">
        <f ca="1">F55*'C. Masterfiles'!$E$117</f>
        <v>2.2413699681320148E-4</v>
      </c>
      <c r="K55" s="312">
        <f ca="1">G55*'C. Masterfiles'!$E$117</f>
        <v>5.6034249203300376E-5</v>
      </c>
      <c r="L55" s="312">
        <f ca="1">H55*'C. Masterfiles'!$E$117</f>
        <v>6.1157166515851792E-3</v>
      </c>
    </row>
    <row r="56" spans="2:12" ht="25.5">
      <c r="C56" s="487" t="str">
        <f ca="1">'C. Masterfiles'!C87</f>
        <v>S02</v>
      </c>
      <c r="D56" s="487" t="str">
        <f ca="1">'C. Masterfiles'!D87</f>
        <v>Изходящи повиквания към ОП (Originating calls to OLO)</v>
      </c>
      <c r="E56" s="305">
        <f ca="1">'9.Service costing'!AT60</f>
        <v>2.5637935083399331E-3</v>
      </c>
      <c r="F56" s="312">
        <f ca="1">E56*'10.Mark ups'!$D$43</f>
        <v>9.8472539834945411E-5</v>
      </c>
      <c r="G56" s="312">
        <f ca="1">(E56+F56)*'10.Mark ups'!$D$44</f>
        <v>2.4618134958736356E-5</v>
      </c>
      <c r="H56" s="312">
        <f t="shared" ref="H56:H69" ca="1" si="2">SUM(E56:G56)</f>
        <v>2.6868841831336147E-3</v>
      </c>
      <c r="I56" s="312">
        <f ca="1">E56*'C. Masterfiles'!$E$117</f>
        <v>5.0122163088045695E-3</v>
      </c>
      <c r="J56" s="312">
        <f ca="1">F56*'C. Masterfiles'!$E$117</f>
        <v>1.9251381537731829E-4</v>
      </c>
      <c r="K56" s="312">
        <f ca="1">G56*'C. Masterfiles'!$E$117</f>
        <v>4.812845384432958E-5</v>
      </c>
      <c r="L56" s="312">
        <f ca="1">H56*'C. Masterfiles'!$E$117</f>
        <v>5.2528585780262172E-3</v>
      </c>
    </row>
    <row r="57" spans="2:12" ht="25.5">
      <c r="C57" s="487" t="str">
        <f ca="1">'C. Masterfiles'!C88</f>
        <v>S03</v>
      </c>
      <c r="D57" s="487" t="str">
        <f ca="1">'C. Masterfiles'!D88</f>
        <v>Входящи повиквания от ОП (Terminating calls from OLO)</v>
      </c>
      <c r="E57" s="305">
        <f ca="1">'9.Service costing'!AT61</f>
        <v>2.4987971595386068E-3</v>
      </c>
      <c r="F57" s="312">
        <f ca="1">E57*'10.Mark ups'!$D$43</f>
        <v>9.5976100271601302E-5</v>
      </c>
      <c r="G57" s="312">
        <f ca="1">(E57+F57)*'10.Mark ups'!$D$44</f>
        <v>2.3994025067900325E-5</v>
      </c>
      <c r="H57" s="312">
        <f t="shared" ca="1" si="2"/>
        <v>2.6187672848781082E-3</v>
      </c>
      <c r="I57" s="312">
        <f ca="1">E57*'C. Masterfiles'!$E$117</f>
        <v>4.8851484468979767E-3</v>
      </c>
      <c r="J57" s="312">
        <f ca="1">F57*'C. Masterfiles'!$E$117</f>
        <v>1.8763327603098055E-4</v>
      </c>
      <c r="K57" s="312">
        <f ca="1">G57*'C. Masterfiles'!$E$117</f>
        <v>4.6908319007745139E-5</v>
      </c>
      <c r="L57" s="312">
        <f ca="1">H57*'C. Masterfiles'!$E$117</f>
        <v>5.119690041936702E-3</v>
      </c>
    </row>
    <row r="58" spans="2:12" ht="25.5">
      <c r="C58" s="487" t="str">
        <f ca="1">'C. Masterfiles'!C89</f>
        <v>S04</v>
      </c>
      <c r="D58" s="487" t="str">
        <f ca="1">'C. Masterfiles'!D89</f>
        <v>Изходящи международни повиквания (Outgoing Calls to International)</v>
      </c>
      <c r="E58" s="305">
        <f ca="1">'9.Service costing'!AT62</f>
        <v>2.4803143594208351E-3</v>
      </c>
      <c r="F58" s="312">
        <f ca="1">E58*'10.Mark ups'!$D$43</f>
        <v>9.5266195879949622E-5</v>
      </c>
      <c r="G58" s="312">
        <f ca="1">(E58+F58)*'10.Mark ups'!$D$44</f>
        <v>2.3816548969987406E-5</v>
      </c>
      <c r="H58" s="312">
        <f t="shared" ca="1" si="2"/>
        <v>2.599397104270772E-3</v>
      </c>
      <c r="I58" s="312">
        <f ca="1">E58*'C. Masterfiles'!$E$117</f>
        <v>4.8490145726677331E-3</v>
      </c>
      <c r="J58" s="312">
        <f ca="1">F58*'C. Masterfiles'!$E$117</f>
        <v>1.8624541294530152E-4</v>
      </c>
      <c r="K58" s="312">
        <f ca="1">G58*'C. Masterfiles'!$E$117</f>
        <v>4.656135323632538E-5</v>
      </c>
      <c r="L58" s="312">
        <f ca="1">H58*'C. Masterfiles'!$E$117</f>
        <v>5.0818213388493594E-3</v>
      </c>
    </row>
    <row r="59" spans="2:12" ht="25.5">
      <c r="C59" s="487" t="str">
        <f ca="1">'C. Masterfiles'!C90</f>
        <v>S05</v>
      </c>
      <c r="D59" s="487" t="str">
        <f ca="1">'C. Masterfiles'!D90</f>
        <v>Входящи международни повиквания (Incoming calls from international)</v>
      </c>
      <c r="E59" s="305">
        <f ca="1">'9.Service costing'!AT63</f>
        <v>2.438960547250481E-3</v>
      </c>
      <c r="F59" s="312">
        <f ca="1">E59*'10.Mark ups'!$D$43</f>
        <v>9.3677840615367954E-5</v>
      </c>
      <c r="G59" s="312">
        <f ca="1">(E59+F59)*'10.Mark ups'!$D$44</f>
        <v>2.3419460153841989E-5</v>
      </c>
      <c r="H59" s="312">
        <f t="shared" ca="1" si="2"/>
        <v>2.556057848019691E-3</v>
      </c>
      <c r="I59" s="312">
        <f ca="1">E59*'C. Masterfiles'!$E$117</f>
        <v>4.7681678698746907E-3</v>
      </c>
      <c r="J59" s="312">
        <f ca="1">F59*'C. Masterfiles'!$E$117</f>
        <v>1.8314017840304436E-4</v>
      </c>
      <c r="K59" s="312">
        <f ca="1">G59*'C. Masterfiles'!$E$117</f>
        <v>4.5785044600761089E-5</v>
      </c>
      <c r="L59" s="312">
        <f ca="1">H59*'C. Masterfiles'!$E$117</f>
        <v>4.9970930928784959E-3</v>
      </c>
    </row>
    <row r="60" spans="2:12">
      <c r="C60" s="487" t="str">
        <f ca="1">'C. Masterfiles'!C91</f>
        <v>S06</v>
      </c>
      <c r="D60" s="487" t="str">
        <f ca="1">'C. Masterfiles'!D91</f>
        <v>Транзит на повиквания (Transit calls)</v>
      </c>
      <c r="E60" s="305">
        <f ca="1">'9.Service costing'!AT64</f>
        <v>2.0764600361126194E-3</v>
      </c>
      <c r="F60" s="312">
        <f ca="1">E60*'10.Mark ups'!$D$43</f>
        <v>7.9754587472284411E-5</v>
      </c>
      <c r="G60" s="312">
        <f ca="1">(E60+F60)*'10.Mark ups'!$D$44</f>
        <v>1.9938646868071103E-5</v>
      </c>
      <c r="H60" s="312">
        <f t="shared" ca="1" si="2"/>
        <v>2.1761532704529748E-3</v>
      </c>
      <c r="I60" s="312">
        <f ca="1">E60*'C. Masterfiles'!$E$117</f>
        <v>4.0594793706001707E-3</v>
      </c>
      <c r="J60" s="312">
        <f ca="1">F60*'C. Masterfiles'!$E$117</f>
        <v>1.5592021850831603E-4</v>
      </c>
      <c r="K60" s="312">
        <f ca="1">G60*'C. Masterfiles'!$E$117</f>
        <v>3.8980054627079007E-5</v>
      </c>
      <c r="L60" s="312">
        <f ca="1">H60*'C. Masterfiles'!$E$117</f>
        <v>4.2543796437355657E-3</v>
      </c>
    </row>
    <row r="61" spans="2:12" ht="25.5">
      <c r="C61" s="487" t="str">
        <f ca="1">'C. Masterfiles'!C92</f>
        <v>S07</v>
      </c>
      <c r="D61" s="487" t="str">
        <f ca="1">'C. Masterfiles'!D92</f>
        <v>Повиквания към специални номера (Calls to special numbers)</v>
      </c>
      <c r="E61" s="300">
        <f ca="1">'9.Service costing'!AT65</f>
        <v>2.4534078007183188E-3</v>
      </c>
      <c r="F61" s="313">
        <f ca="1">E61*'10.Mark ups'!$D$43</f>
        <v>9.4232744018465491E-5</v>
      </c>
      <c r="G61" s="313">
        <f ca="1">(E61+F61)*'10.Mark ups'!$D$44</f>
        <v>2.3558186004616373E-5</v>
      </c>
      <c r="H61" s="313">
        <f t="shared" ca="1" si="2"/>
        <v>2.5711987307414008E-3</v>
      </c>
      <c r="I61" s="313">
        <f ca="1">E61*'C. Masterfiles'!$E$117</f>
        <v>4.7964122504043135E-3</v>
      </c>
      <c r="J61" s="313">
        <f ca="1">F61*'C. Masterfiles'!$E$117</f>
        <v>1.8422501455610005E-4</v>
      </c>
      <c r="K61" s="313">
        <f ca="1">G61*'C. Masterfiles'!$E$117</f>
        <v>4.6056253639025013E-5</v>
      </c>
      <c r="L61" s="313">
        <f ca="1">H61*'C. Masterfiles'!$E$117</f>
        <v>5.026693518599439E-3</v>
      </c>
    </row>
    <row r="62" spans="2:12">
      <c r="C62" s="487" t="str">
        <f ca="1">'C. Masterfiles'!C93</f>
        <v>S08</v>
      </c>
      <c r="D62" s="487" t="str">
        <f ca="1">'C. Masterfiles'!D93</f>
        <v>Достъп до интернет (Internet access)</v>
      </c>
      <c r="E62" s="300">
        <f ca="1">'9.Service costing'!AT66</f>
        <v>24.59760271371054</v>
      </c>
      <c r="F62" s="313">
        <f ca="1">E62*'10.Mark ups'!$D$43</f>
        <v>0.94476735555758529</v>
      </c>
      <c r="G62" s="313">
        <f ca="1">(E62+F62)*'10.Mark ups'!$D$44</f>
        <v>0.23619183888939632</v>
      </c>
      <c r="H62" s="313">
        <f t="shared" ca="1" si="2"/>
        <v>25.778561908157521</v>
      </c>
      <c r="I62" s="313">
        <f ca="1">E62*'C. Masterfiles'!$E$117</f>
        <v>48.088313305304105</v>
      </c>
      <c r="J62" s="313">
        <f ca="1">F62*'C. Masterfiles'!$E$117</f>
        <v>1.8470201801150794</v>
      </c>
      <c r="K62" s="313">
        <f ca="1">G62*'C. Masterfiles'!$E$117</f>
        <v>0.46175504502876985</v>
      </c>
      <c r="L62" s="313">
        <f ca="1">H62*'C. Masterfiles'!$E$117</f>
        <v>50.397088530447952</v>
      </c>
    </row>
    <row r="63" spans="2:12" ht="25.5">
      <c r="C63" s="487" t="str">
        <f ca="1">'C. Masterfiles'!C94</f>
        <v>S09</v>
      </c>
      <c r="D63" s="487" t="str">
        <f ca="1">'C. Masterfiles'!D94</f>
        <v>Селищен нает капацитет на дребно (Retail local leased capacity)</v>
      </c>
      <c r="E63" s="300">
        <f ca="1">'9.Service costing'!AT67</f>
        <v>8.5903318939743674</v>
      </c>
      <c r="F63" s="313">
        <f ca="1">E63*'10.Mark ups'!$D$43</f>
        <v>0.32994537074576041</v>
      </c>
      <c r="G63" s="313">
        <f ca="1">(E63+F63)*'10.Mark ups'!$D$44</f>
        <v>8.2486342686440103E-2</v>
      </c>
      <c r="H63" s="313">
        <f t="shared" ca="1" si="2"/>
        <v>9.0027636074065676</v>
      </c>
      <c r="I63" s="313">
        <f ca="1">E63*'C. Masterfiles'!$E$117</f>
        <v>16.794098852719888</v>
      </c>
      <c r="J63" s="313">
        <f ca="1">F63*'C. Masterfiles'!$E$117</f>
        <v>0.64504319980796165</v>
      </c>
      <c r="K63" s="313">
        <f ca="1">G63*'C. Masterfiles'!$E$117</f>
        <v>0.16126079995199041</v>
      </c>
      <c r="L63" s="313">
        <f ca="1">H63*'C. Masterfiles'!$E$117</f>
        <v>17.600402852479839</v>
      </c>
    </row>
    <row r="64" spans="2:12" ht="25.5">
      <c r="C64" s="487" t="str">
        <f ca="1">'C. Masterfiles'!C95</f>
        <v>S10</v>
      </c>
      <c r="D64" s="487" t="str">
        <f ca="1">'C. Masterfiles'!D95</f>
        <v>Национален нает капацитет на дребно (Retail long distance leased capacity)</v>
      </c>
      <c r="E64" s="300">
        <f ca="1">'9.Service costing'!AT68</f>
        <v>13.295591405421444</v>
      </c>
      <c r="F64" s="313">
        <f ca="1">E64*'10.Mark ups'!$D$43</f>
        <v>0.51066930704074776</v>
      </c>
      <c r="G64" s="313">
        <f ca="1">(E64+F64)*'10.Mark ups'!$D$44</f>
        <v>0.12766732676018694</v>
      </c>
      <c r="H64" s="313">
        <f t="shared" ca="1" si="2"/>
        <v>13.93392803922238</v>
      </c>
      <c r="I64" s="313">
        <f ca="1">E64*'C. Masterfiles'!$E$117</f>
        <v>25.992881197598923</v>
      </c>
      <c r="J64" s="313">
        <f ca="1">F64*'C. Masterfiles'!$E$117</f>
        <v>0.99835849526466192</v>
      </c>
      <c r="K64" s="313">
        <f ca="1">G64*'C. Masterfiles'!$E$117</f>
        <v>0.24958962381616548</v>
      </c>
      <c r="L64" s="313">
        <f ca="1">H64*'C. Masterfiles'!$E$117</f>
        <v>27.240829316679754</v>
      </c>
    </row>
    <row r="65" spans="3:12" ht="38.25">
      <c r="C65" s="487" t="str">
        <f ca="1">'C. Masterfiles'!C96</f>
        <v>S11</v>
      </c>
      <c r="D65" s="487" t="str">
        <f ca="1">'C. Masterfiles'!D96</f>
        <v>Международен нает капацитет на дребно (Retail International leased capacity)</v>
      </c>
      <c r="E65" s="300">
        <f ca="1">'9.Service costing'!AT69</f>
        <v>7.0502310316231167</v>
      </c>
      <c r="F65" s="313">
        <f ca="1">E65*'10.Mark ups'!$D$43</f>
        <v>0.27079175988576715</v>
      </c>
      <c r="G65" s="313">
        <f ca="1">(E65+F65)*'10.Mark ups'!$D$44</f>
        <v>6.7697939971441787E-2</v>
      </c>
      <c r="H65" s="313">
        <f t="shared" ca="1" si="2"/>
        <v>7.3887207314803254</v>
      </c>
      <c r="I65" s="313">
        <f ca="1">E65*'C. Masterfiles'!$E$117</f>
        <v>13.783201666823194</v>
      </c>
      <c r="J65" s="313">
        <f ca="1">F65*'C. Masterfiles'!$E$117</f>
        <v>0.52939789057667475</v>
      </c>
      <c r="K65" s="313">
        <f ca="1">G65*'C. Masterfiles'!$E$117</f>
        <v>0.13234947264416869</v>
      </c>
      <c r="L65" s="313">
        <f ca="1">H65*'C. Masterfiles'!$E$117</f>
        <v>14.444949030044036</v>
      </c>
    </row>
    <row r="66" spans="3:12">
      <c r="C66" s="487" t="str">
        <f ca="1">'C. Masterfiles'!C97</f>
        <v>S12</v>
      </c>
      <c r="D66" s="487" t="str">
        <f ca="1">'C. Masterfiles'!D97</f>
        <v>IPTV</v>
      </c>
      <c r="E66" s="300">
        <f ca="1">'9.Service costing'!AT70</f>
        <v>33.423317483250329</v>
      </c>
      <c r="F66" s="313">
        <f ca="1">E66*'10.Mark ups'!$D$43</f>
        <v>1.2837535283473405</v>
      </c>
      <c r="G66" s="313">
        <f ca="1">(E66+F66)*'10.Mark ups'!$D$44</f>
        <v>0.32093838208683512</v>
      </c>
      <c r="H66" s="313">
        <f t="shared" ca="1" si="2"/>
        <v>35.028009393684506</v>
      </c>
      <c r="I66" s="313">
        <f ca="1">E66*'C. Masterfiles'!$E$117</f>
        <v>65.342585679754393</v>
      </c>
      <c r="J66" s="313">
        <f ca="1">F66*'C. Masterfiles'!$E$117</f>
        <v>2.5097381479190508</v>
      </c>
      <c r="K66" s="313">
        <f ca="1">G66*'C. Masterfiles'!$E$117</f>
        <v>0.6274345369797627</v>
      </c>
      <c r="L66" s="313">
        <f ca="1">H66*'C. Masterfiles'!$E$117</f>
        <v>68.479758364653208</v>
      </c>
    </row>
    <row r="67" spans="3:12" ht="25.5">
      <c r="C67" s="487" t="str">
        <f ca="1">'C. Masterfiles'!C98</f>
        <v>S13</v>
      </c>
      <c r="D67" s="487" t="str">
        <f ca="1">'C. Masterfiles'!D98</f>
        <v>Селищен нает капацитет на едро (Wholesale local leased capacity)</v>
      </c>
      <c r="E67" s="300">
        <f ca="1">'9.Service costing'!AT71</f>
        <v>7.8258068983422158</v>
      </c>
      <c r="F67" s="313">
        <f ca="1">E67*'10.Mark ups'!$D$43</f>
        <v>0.30058079132768328</v>
      </c>
      <c r="G67" s="313">
        <f ca="1">(E67+F67)*'10.Mark ups'!$D$44</f>
        <v>7.5145197831920835E-2</v>
      </c>
      <c r="H67" s="313">
        <f t="shared" ca="1" si="2"/>
        <v>8.2015328875018199</v>
      </c>
      <c r="I67" s="313">
        <f ca="1">E67*'C. Masterfiles'!$E$117</f>
        <v>15.299452486259032</v>
      </c>
      <c r="J67" s="313">
        <f ca="1">F67*'C. Masterfiles'!$E$117</f>
        <v>0.58763544704562087</v>
      </c>
      <c r="K67" s="313">
        <f ca="1">G67*'C. Masterfiles'!$E$117</f>
        <v>0.14690886176140525</v>
      </c>
      <c r="L67" s="313">
        <f ca="1">H67*'C. Masterfiles'!$E$117</f>
        <v>16.033996795066059</v>
      </c>
    </row>
    <row r="68" spans="3:12" ht="38.25">
      <c r="C68" s="487" t="str">
        <f ca="1">'C. Masterfiles'!C99</f>
        <v>S14</v>
      </c>
      <c r="D68" s="487" t="str">
        <f ca="1">'C. Masterfiles'!D99</f>
        <v>Национален нает капацитет на  едро (Wholesale long distance leased capacity)</v>
      </c>
      <c r="E68" s="300">
        <f ca="1">'9.Service costing'!AT72</f>
        <v>7.8258068983422158</v>
      </c>
      <c r="F68" s="313">
        <f ca="1">E68*'10.Mark ups'!$D$43</f>
        <v>0.30058079132768328</v>
      </c>
      <c r="G68" s="313">
        <f ca="1">(E68+F68)*'10.Mark ups'!$D$44</f>
        <v>7.5145197831920835E-2</v>
      </c>
      <c r="H68" s="313">
        <f t="shared" ca="1" si="2"/>
        <v>8.2015328875018199</v>
      </c>
      <c r="I68" s="313">
        <f ca="1">E68*'C. Masterfiles'!$E$117</f>
        <v>15.299452486259032</v>
      </c>
      <c r="J68" s="313">
        <f ca="1">F68*'C. Masterfiles'!$E$117</f>
        <v>0.58763544704562087</v>
      </c>
      <c r="K68" s="313">
        <f ca="1">G68*'C. Masterfiles'!$E$117</f>
        <v>0.14690886176140525</v>
      </c>
      <c r="L68" s="313">
        <f ca="1">H68*'C. Masterfiles'!$E$117</f>
        <v>16.033996795066059</v>
      </c>
    </row>
    <row r="69" spans="3:12" ht="38.25">
      <c r="C69" s="487" t="str">
        <f ca="1">'C. Masterfiles'!C100</f>
        <v>S15</v>
      </c>
      <c r="D69" s="487" t="str">
        <f ca="1">'C. Masterfiles'!D100</f>
        <v>Международен нает капацитет на  едро (Wholesale International leased capacity)</v>
      </c>
      <c r="E69" s="300">
        <f ca="1">'9.Service costing'!AT73</f>
        <v>8.1398590626866962</v>
      </c>
      <c r="F69" s="313">
        <f ca="1">E69*'10.Mark ups'!$D$43</f>
        <v>0.3126431957932001</v>
      </c>
      <c r="G69" s="313">
        <f ca="1">(E69+F69)*'10.Mark ups'!$D$44</f>
        <v>7.8160798948300039E-2</v>
      </c>
      <c r="H69" s="313">
        <f t="shared" ca="1" si="2"/>
        <v>8.5306630574281961</v>
      </c>
      <c r="I69" s="313">
        <f ca="1">E69*'C. Masterfiles'!$E$117</f>
        <v>15.913424467552492</v>
      </c>
      <c r="J69" s="313">
        <f ca="1">F69*'C. Masterfiles'!$E$117</f>
        <v>0.61121744777570619</v>
      </c>
      <c r="K69" s="313">
        <f ca="1">G69*'C. Masterfiles'!$E$117</f>
        <v>0.15280436194392658</v>
      </c>
      <c r="L69" s="313">
        <f ca="1">H69*'C. Masterfiles'!$E$117</f>
        <v>16.677446277272125</v>
      </c>
    </row>
    <row r="70" spans="3:12">
      <c r="E70" s="54"/>
      <c r="F70" s="54"/>
      <c r="G70" s="54"/>
      <c r="H70" s="54"/>
      <c r="I70" s="59"/>
      <c r="J70" s="59"/>
      <c r="K70" s="59"/>
      <c r="L70" s="59"/>
    </row>
    <row r="71" spans="3:12">
      <c r="E71" s="54"/>
      <c r="F71" s="54"/>
      <c r="G71" s="54"/>
      <c r="H71" s="54"/>
      <c r="I71" s="59"/>
      <c r="J71" s="59"/>
      <c r="K71" s="59"/>
      <c r="L71" s="59"/>
    </row>
    <row r="72" spans="3:12">
      <c r="C72" s="253">
        <f ca="1">'C. Masterfiles'!$D$109</f>
        <v>2018</v>
      </c>
      <c r="D72" s="156"/>
      <c r="E72" s="571" t="str">
        <f ca="1">'C. Masterfiles'!D116</f>
        <v>Euro</v>
      </c>
      <c r="F72" s="572"/>
      <c r="G72" s="572"/>
      <c r="H72" s="573"/>
      <c r="I72" s="571" t="str">
        <f ca="1">'C. Masterfiles'!D117</f>
        <v>BGN</v>
      </c>
      <c r="J72" s="572"/>
      <c r="K72" s="572"/>
      <c r="L72" s="573"/>
    </row>
    <row r="73" spans="3:12">
      <c r="C73" s="290"/>
      <c r="D73" s="158"/>
      <c r="E73" s="574"/>
      <c r="F73" s="575"/>
      <c r="G73" s="575"/>
      <c r="H73" s="576"/>
      <c r="I73" s="574"/>
      <c r="J73" s="575"/>
      <c r="K73" s="575"/>
      <c r="L73" s="576"/>
    </row>
    <row r="74" spans="3:12" ht="25.5">
      <c r="C74" s="289" t="s">
        <v>21</v>
      </c>
      <c r="D74" s="289" t="s">
        <v>45</v>
      </c>
      <c r="E74" s="303" t="s">
        <v>5</v>
      </c>
      <c r="F74" s="304" t="s">
        <v>212</v>
      </c>
      <c r="G74" s="304" t="s">
        <v>52</v>
      </c>
      <c r="H74" s="303" t="s">
        <v>6</v>
      </c>
      <c r="I74" s="303" t="s">
        <v>5</v>
      </c>
      <c r="J74" s="304" t="s">
        <v>212</v>
      </c>
      <c r="K74" s="304" t="s">
        <v>52</v>
      </c>
      <c r="L74" s="303" t="s">
        <v>6</v>
      </c>
    </row>
    <row r="75" spans="3:12">
      <c r="C75" s="114" t="str">
        <f ca="1">'C. Masterfiles'!C86</f>
        <v>S01</v>
      </c>
      <c r="D75" s="114" t="str">
        <f ca="1">'C. Masterfiles'!D86</f>
        <v>Повиквания в мрежата (On Net calls)</v>
      </c>
      <c r="E75" s="305">
        <f ca="1">'9.Service costing'!AT80</f>
        <v>3.0222077927510461E-3</v>
      </c>
      <c r="F75" s="312">
        <f ca="1">E75*'10.Mark ups'!$D$43</f>
        <v>1.1607973742544499E-4</v>
      </c>
      <c r="G75" s="312">
        <f ca="1">(E75+F75)*'10.Mark ups'!$D$44</f>
        <v>2.9019934356361251E-5</v>
      </c>
      <c r="H75" s="312">
        <f ca="1">SUM(E75:G75)</f>
        <v>3.1673074645328526E-3</v>
      </c>
      <c r="I75" s="312">
        <f ca="1">E75*'C. Masterfiles'!$E$117</f>
        <v>5.9084162348282954E-3</v>
      </c>
      <c r="J75" s="312">
        <f ca="1">F75*'C. Masterfiles'!$E$117</f>
        <v>2.2693588666674496E-4</v>
      </c>
      <c r="K75" s="312">
        <f ca="1">G75*'C. Masterfiles'!$E$117</f>
        <v>5.6733971666686246E-5</v>
      </c>
      <c r="L75" s="312">
        <f ca="1">H75*'C. Masterfiles'!$E$117</f>
        <v>6.1920860931617269E-3</v>
      </c>
    </row>
    <row r="76" spans="3:12">
      <c r="C76" s="114" t="str">
        <f ca="1">'C. Masterfiles'!C87</f>
        <v>S02</v>
      </c>
      <c r="D76" s="114" t="str">
        <f ca="1">'C. Masterfiles'!D87</f>
        <v>Изходящи повиквания към ОП (Originating calls to OLO)</v>
      </c>
      <c r="E76" s="305">
        <f ca="1">'9.Service costing'!AT81</f>
        <v>2.5869413767641413E-3</v>
      </c>
      <c r="F76" s="312">
        <f ca="1">E76*'10.Mark ups'!$D$43</f>
        <v>9.9361624462112932E-5</v>
      </c>
      <c r="G76" s="312">
        <f ca="1">(E76+F76)*'10.Mark ups'!$D$44</f>
        <v>2.4840406115528233E-5</v>
      </c>
      <c r="H76" s="312">
        <f t="shared" ref="H76:H89" ca="1" si="3">SUM(E76:G76)</f>
        <v>2.7111434073417823E-3</v>
      </c>
      <c r="I76" s="312">
        <f ca="1">E76*'C. Masterfiles'!$E$117</f>
        <v>5.0574703915738962E-3</v>
      </c>
      <c r="J76" s="312">
        <f ca="1">F76*'C. Masterfiles'!$E$117</f>
        <v>1.9425197582343079E-4</v>
      </c>
      <c r="K76" s="312">
        <f ca="1">G76*'C. Masterfiles'!$E$117</f>
        <v>4.8562993955857697E-5</v>
      </c>
      <c r="L76" s="312">
        <f ca="1">H76*'C. Masterfiles'!$E$117</f>
        <v>5.3002853613531844E-3</v>
      </c>
    </row>
    <row r="77" spans="3:12">
      <c r="C77" s="114" t="str">
        <f ca="1">'C. Masterfiles'!C88</f>
        <v>S03</v>
      </c>
      <c r="D77" s="114" t="str">
        <f ca="1">'C. Masterfiles'!D88</f>
        <v>Входящи повиквания от ОП (Terminating calls from OLO)</v>
      </c>
      <c r="E77" s="305">
        <f ca="1">'9.Service costing'!AT82</f>
        <v>2.521358191727675E-3</v>
      </c>
      <c r="F77" s="312">
        <f ca="1">E77*'10.Mark ups'!$D$43</f>
        <v>9.6842645152742703E-5</v>
      </c>
      <c r="G77" s="312">
        <f ca="1">(E77+F77)*'10.Mark ups'!$D$44</f>
        <v>2.4210661288185676E-5</v>
      </c>
      <c r="H77" s="312">
        <f t="shared" ca="1" si="3"/>
        <v>2.6424114981686035E-3</v>
      </c>
      <c r="I77" s="312">
        <f ca="1">E77*'C. Masterfiles'!$E$117</f>
        <v>4.9292552648276047E-3</v>
      </c>
      <c r="J77" s="312">
        <f ca="1">F77*'C. Masterfiles'!$E$117</f>
        <v>1.8932737127361199E-4</v>
      </c>
      <c r="K77" s="312">
        <f ca="1">G77*'C. Masterfiles'!$E$117</f>
        <v>4.7331842818402998E-5</v>
      </c>
      <c r="L77" s="312">
        <f ca="1">H77*'C. Masterfiles'!$E$117</f>
        <v>5.1659144789196199E-3</v>
      </c>
    </row>
    <row r="78" spans="3:12">
      <c r="C78" s="114" t="str">
        <f ca="1">'C. Masterfiles'!C89</f>
        <v>S04</v>
      </c>
      <c r="D78" s="114" t="str">
        <f ca="1">'C. Masterfiles'!D89</f>
        <v>Изходящи международни повиквания (Outgoing Calls to International)</v>
      </c>
      <c r="E78" s="305">
        <f ca="1">'9.Service costing'!AT83</f>
        <v>2.5023555997567225E-3</v>
      </c>
      <c r="F78" s="312">
        <f ca="1">E78*'10.Mark ups'!$D$43</f>
        <v>9.6112776117370015E-5</v>
      </c>
      <c r="G78" s="312">
        <f ca="1">(E78+F78)*'10.Mark ups'!$D$44</f>
        <v>2.4028194029342507E-5</v>
      </c>
      <c r="H78" s="312">
        <f t="shared" ca="1" si="3"/>
        <v>2.6224965699034354E-3</v>
      </c>
      <c r="I78" s="312">
        <f ca="1">E78*'C. Masterfiles'!$E$117</f>
        <v>4.8921051975243926E-3</v>
      </c>
      <c r="J78" s="312">
        <f ca="1">F78*'C. Masterfiles'!$E$117</f>
        <v>1.8790047730945838E-4</v>
      </c>
      <c r="K78" s="312">
        <f ca="1">G78*'C. Masterfiles'!$E$117</f>
        <v>4.6975119327364603E-5</v>
      </c>
      <c r="L78" s="312">
        <f ca="1">H78*'C. Masterfiles'!$E$117</f>
        <v>5.1269807941612166E-3</v>
      </c>
    </row>
    <row r="79" spans="3:12">
      <c r="C79" s="114" t="str">
        <f ca="1">'C. Masterfiles'!C90</f>
        <v>S05</v>
      </c>
      <c r="D79" s="114" t="str">
        <f ca="1">'C. Masterfiles'!D90</f>
        <v>Входящи международни повиквания (Incoming calls from international)</v>
      </c>
      <c r="E79" s="305">
        <f ca="1">'9.Service costing'!AT84</f>
        <v>2.4606342981552854E-3</v>
      </c>
      <c r="F79" s="312">
        <f ca="1">E79*'10.Mark ups'!$D$43</f>
        <v>9.4510305980618041E-5</v>
      </c>
      <c r="G79" s="312">
        <f ca="1">(E79+F79)*'10.Mark ups'!$D$44</f>
        <v>2.362757649515451E-5</v>
      </c>
      <c r="H79" s="312">
        <f t="shared" ca="1" si="3"/>
        <v>2.5787721806310579E-3</v>
      </c>
      <c r="I79" s="312">
        <f ca="1">E79*'C. Masterfiles'!$E$117</f>
        <v>4.810540052893583E-3</v>
      </c>
      <c r="J79" s="312">
        <f ca="1">F79*'C. Masterfiles'!$E$117</f>
        <v>1.8476764819210827E-4</v>
      </c>
      <c r="K79" s="312">
        <f ca="1">G79*'C. Masterfiles'!$E$117</f>
        <v>4.6191912048027066E-5</v>
      </c>
      <c r="L79" s="312">
        <f ca="1">H79*'C. Masterfiles'!$E$117</f>
        <v>5.0414996131337179E-3</v>
      </c>
    </row>
    <row r="80" spans="3:12">
      <c r="C80" s="114" t="str">
        <f ca="1">'C. Masterfiles'!C91</f>
        <v>S06</v>
      </c>
      <c r="D80" s="114" t="str">
        <f ca="1">'C. Masterfiles'!D91</f>
        <v>Транзит на повиквания (Transit calls)</v>
      </c>
      <c r="E80" s="305">
        <f ca="1">'9.Service costing'!AT85</f>
        <v>2.0854556315926657E-3</v>
      </c>
      <c r="F80" s="312">
        <f ca="1">E80*'10.Mark ups'!$D$43</f>
        <v>8.0100098579698626E-5</v>
      </c>
      <c r="G80" s="312">
        <f ca="1">(E80+F80)*'10.Mark ups'!$D$44</f>
        <v>2.0025024644924656E-5</v>
      </c>
      <c r="H80" s="312">
        <f t="shared" ca="1" si="3"/>
        <v>2.1855807548172889E-3</v>
      </c>
      <c r="I80" s="312">
        <f ca="1">E80*'C. Masterfiles'!$E$117</f>
        <v>4.0770657597636612E-3</v>
      </c>
      <c r="J80" s="312">
        <f ca="1">F80*'C. Masterfiles'!$E$117</f>
        <v>1.5659569272331083E-4</v>
      </c>
      <c r="K80" s="312">
        <f ca="1">G80*'C. Masterfiles'!$E$117</f>
        <v>3.9148923180827707E-5</v>
      </c>
      <c r="L80" s="312">
        <f ca="1">H80*'C. Masterfiles'!$E$117</f>
        <v>4.2728103756678E-3</v>
      </c>
    </row>
    <row r="81" spans="2:12">
      <c r="C81" s="114" t="str">
        <f ca="1">'C. Masterfiles'!C92</f>
        <v>S07</v>
      </c>
      <c r="D81" s="114" t="str">
        <f ca="1">'C. Masterfiles'!D92</f>
        <v>Повиквания към специални номера (Calls to special numbers)</v>
      </c>
      <c r="E81" s="300">
        <f ca="1">'9.Service costing'!AT86</f>
        <v>2.4759424990682113E-3</v>
      </c>
      <c r="F81" s="313">
        <f ca="1">E81*'10.Mark ups'!$D$43</f>
        <v>9.50982774452839E-5</v>
      </c>
      <c r="G81" s="313">
        <f ca="1">(E81+F81)*'10.Mark ups'!$D$44</f>
        <v>2.3774569361320975E-5</v>
      </c>
      <c r="H81" s="313">
        <f t="shared" ca="1" si="3"/>
        <v>2.5948153458748161E-3</v>
      </c>
      <c r="I81" s="313">
        <f ca="1">E81*'C. Masterfiles'!$E$117</f>
        <v>4.8404675856783532E-3</v>
      </c>
      <c r="J81" s="313">
        <f ca="1">F81*'C. Masterfiles'!$E$117</f>
        <v>1.8591713240553002E-4</v>
      </c>
      <c r="K81" s="313">
        <f ca="1">G81*'C. Masterfiles'!$E$117</f>
        <v>4.6479283101382506E-5</v>
      </c>
      <c r="L81" s="313">
        <f ca="1">H81*'C. Masterfiles'!$E$117</f>
        <v>5.0728640011852653E-3</v>
      </c>
    </row>
    <row r="82" spans="2:12">
      <c r="C82" s="114" t="str">
        <f ca="1">'C. Masterfiles'!C93</f>
        <v>S08</v>
      </c>
      <c r="D82" s="114" t="str">
        <f ca="1">'C. Masterfiles'!D93</f>
        <v>Достъп до интернет (Internet access)</v>
      </c>
      <c r="E82" s="300">
        <f ca="1">'9.Service costing'!AT87</f>
        <v>25.214027797204626</v>
      </c>
      <c r="F82" s="313">
        <f ca="1">E82*'10.Mark ups'!$D$43</f>
        <v>0.96844357729391972</v>
      </c>
      <c r="G82" s="313">
        <f ca="1">(E82+F82)*'10.Mark ups'!$D$44</f>
        <v>0.24211089432347993</v>
      </c>
      <c r="H82" s="313">
        <f t="shared" ca="1" si="3"/>
        <v>26.424582268822025</v>
      </c>
      <c r="I82" s="313">
        <f ca="1">E82*'C. Masterfiles'!$E$117</f>
        <v>49.293424343535044</v>
      </c>
      <c r="J82" s="313">
        <f ca="1">F82*'C. Masterfiles'!$E$117</f>
        <v>1.8933071936096131</v>
      </c>
      <c r="K82" s="313">
        <f ca="1">G82*'C. Masterfiles'!$E$117</f>
        <v>0.47332679840240327</v>
      </c>
      <c r="L82" s="313">
        <f ca="1">H82*'C. Masterfiles'!$E$117</f>
        <v>51.660058335547063</v>
      </c>
    </row>
    <row r="83" spans="2:12">
      <c r="C83" s="114" t="str">
        <f ca="1">'C. Masterfiles'!C94</f>
        <v>S09</v>
      </c>
      <c r="D83" s="114" t="str">
        <f ca="1">'C. Masterfiles'!D94</f>
        <v>Селищен нает капацитет на дребно (Retail local leased capacity)</v>
      </c>
      <c r="E83" s="300">
        <f ca="1">'9.Service costing'!AT88</f>
        <v>8.8431550499531433</v>
      </c>
      <c r="F83" s="313">
        <f ca="1">E83*'10.Mark ups'!$D$43</f>
        <v>0.33965603512545023</v>
      </c>
      <c r="G83" s="313">
        <f ca="1">(E83+F83)*'10.Mark ups'!$D$44</f>
        <v>8.4914008781362571E-2</v>
      </c>
      <c r="H83" s="313">
        <f t="shared" ca="1" si="3"/>
        <v>9.2677250938599567</v>
      </c>
      <c r="I83" s="313">
        <f ca="1">E83*'C. Masterfiles'!$E$117</f>
        <v>17.288368122658397</v>
      </c>
      <c r="J83" s="313">
        <f ca="1">F83*'C. Masterfiles'!$E$117</f>
        <v>0.66402754867025526</v>
      </c>
      <c r="K83" s="313">
        <f ca="1">G83*'C. Masterfiles'!$E$117</f>
        <v>0.16600688716756384</v>
      </c>
      <c r="L83" s="313">
        <f ca="1">H83*'C. Masterfiles'!$E$117</f>
        <v>18.118402558496214</v>
      </c>
    </row>
    <row r="84" spans="2:12">
      <c r="C84" s="114" t="str">
        <f ca="1">'C. Masterfiles'!C95</f>
        <v>S10</v>
      </c>
      <c r="D84" s="114" t="str">
        <f ca="1">'C. Masterfiles'!D95</f>
        <v>Национален нает капацитет на дребно (Retail long distance leased capacity)</v>
      </c>
      <c r="E84" s="300">
        <f ca="1">'9.Service costing'!AT89</f>
        <v>13.637021574233444</v>
      </c>
      <c r="F84" s="313">
        <f ca="1">E84*'10.Mark ups'!$D$43</f>
        <v>0.5237832710904351</v>
      </c>
      <c r="G84" s="313">
        <f ca="1">(E84+F84)*'10.Mark ups'!$D$44</f>
        <v>0.13094581777260877</v>
      </c>
      <c r="H84" s="313">
        <f t="shared" ca="1" si="3"/>
        <v>14.291750663096488</v>
      </c>
      <c r="I84" s="313">
        <f ca="1">E84*'C. Masterfiles'!$E$117</f>
        <v>26.660377177626383</v>
      </c>
      <c r="J84" s="313">
        <f ca="1">F84*'C. Masterfiles'!$E$117</f>
        <v>1.0239962949818007</v>
      </c>
      <c r="K84" s="313">
        <f ca="1">G84*'C. Masterfiles'!$E$117</f>
        <v>0.25599907374545017</v>
      </c>
      <c r="L84" s="313">
        <f ca="1">H84*'C. Masterfiles'!$E$117</f>
        <v>27.940372546353636</v>
      </c>
    </row>
    <row r="85" spans="2:12">
      <c r="C85" s="114" t="str">
        <f ca="1">'C. Masterfiles'!C96</f>
        <v>S11</v>
      </c>
      <c r="D85" s="114" t="str">
        <f ca="1">'C. Masterfiles'!D96</f>
        <v>Международен нает капацитет на дребно (Retail International leased capacity)</v>
      </c>
      <c r="E85" s="300">
        <f ca="1">'9.Service costing'!AT90</f>
        <v>7.2257112818848581</v>
      </c>
      <c r="F85" s="313">
        <f ca="1">E85*'10.Mark ups'!$D$43</f>
        <v>0.27753176678489311</v>
      </c>
      <c r="G85" s="313">
        <f ca="1">(E85+F85)*'10.Mark ups'!$D$44</f>
        <v>6.9382941696223277E-2</v>
      </c>
      <c r="H85" s="313">
        <f t="shared" ca="1" si="3"/>
        <v>7.5726259903659745</v>
      </c>
      <c r="I85" s="313">
        <f ca="1">E85*'C. Masterfiles'!$E$117</f>
        <v>14.126265556084897</v>
      </c>
      <c r="J85" s="313">
        <f ca="1">F85*'C. Masterfiles'!$E$117</f>
        <v>0.542574604064466</v>
      </c>
      <c r="K85" s="313">
        <f ca="1">G85*'C. Masterfiles'!$E$117</f>
        <v>0.1356436510161165</v>
      </c>
      <c r="L85" s="313">
        <f ca="1">H85*'C. Masterfiles'!$E$117</f>
        <v>14.804483811165481</v>
      </c>
    </row>
    <row r="86" spans="2:12">
      <c r="C86" s="114" t="str">
        <f ca="1">'C. Masterfiles'!C97</f>
        <v>S12</v>
      </c>
      <c r="D86" s="114" t="str">
        <f ca="1">'C. Masterfiles'!D97</f>
        <v>IPTV</v>
      </c>
      <c r="E86" s="300">
        <f ca="1">'9.Service costing'!AT91</f>
        <v>34.255223854861541</v>
      </c>
      <c r="F86" s="313">
        <f ca="1">E86*'10.Mark ups'!$D$43</f>
        <v>1.3157061536469004</v>
      </c>
      <c r="G86" s="313">
        <f ca="1">(E86+F86)*'10.Mark ups'!$D$44</f>
        <v>0.32892653841172509</v>
      </c>
      <c r="H86" s="313">
        <f t="shared" ca="1" si="3"/>
        <v>35.899856546920169</v>
      </c>
      <c r="I86" s="313">
        <f ca="1">E86*'C. Masterfiles'!$E$117</f>
        <v>66.968962636254318</v>
      </c>
      <c r="J86" s="313">
        <f ca="1">F86*'C. Masterfiles'!$E$117</f>
        <v>2.5722055303796902</v>
      </c>
      <c r="K86" s="313">
        <f ca="1">G86*'C. Masterfiles'!$E$117</f>
        <v>0.64305138259492256</v>
      </c>
      <c r="L86" s="313">
        <f ca="1">H86*'C. Masterfiles'!$E$117</f>
        <v>70.184219549228928</v>
      </c>
    </row>
    <row r="87" spans="2:12">
      <c r="C87" s="114" t="str">
        <f ca="1">'C. Masterfiles'!C98</f>
        <v>S13</v>
      </c>
      <c r="D87" s="114" t="str">
        <f ca="1">'C. Masterfiles'!D98</f>
        <v>Селищен нает капацитет на едро (Wholesale local leased capacity)</v>
      </c>
      <c r="E87" s="300">
        <f ca="1">'9.Service costing'!AT92</f>
        <v>8.0007203832492859</v>
      </c>
      <c r="F87" s="313">
        <f ca="1">E87*'10.Mark ups'!$D$43</f>
        <v>0.30729902938162601</v>
      </c>
      <c r="G87" s="313">
        <f ca="1">(E87+F87)*'10.Mark ups'!$D$44</f>
        <v>7.6824757345406502E-2</v>
      </c>
      <c r="H87" s="313">
        <f t="shared" ca="1" si="3"/>
        <v>8.3848441699763185</v>
      </c>
      <c r="I87" s="313">
        <f ca="1">E87*'C. Masterfiles'!$E$117</f>
        <v>15.641408349252355</v>
      </c>
      <c r="J87" s="313">
        <f ca="1">F87*'C. Masterfiles'!$E$117</f>
        <v>0.60076960244107891</v>
      </c>
      <c r="K87" s="313">
        <f ca="1">G87*'C. Masterfiles'!$E$117</f>
        <v>0.15019240061026973</v>
      </c>
      <c r="L87" s="313">
        <f ca="1">H87*'C. Masterfiles'!$E$117</f>
        <v>16.392370352303704</v>
      </c>
    </row>
    <row r="88" spans="2:12">
      <c r="C88" s="114" t="str">
        <f ca="1">'C. Masterfiles'!C99</f>
        <v>S14</v>
      </c>
      <c r="D88" s="114" t="str">
        <f ca="1">'C. Masterfiles'!D99</f>
        <v>Национален нает капацитет на  едро (Wholesale long distance leased capacity)</v>
      </c>
      <c r="E88" s="300">
        <f ca="1">'9.Service costing'!AT93</f>
        <v>8.0007203832492859</v>
      </c>
      <c r="F88" s="313">
        <f ca="1">E88*'10.Mark ups'!$D$43</f>
        <v>0.30729902938162601</v>
      </c>
      <c r="G88" s="313">
        <f ca="1">(E88+F88)*'10.Mark ups'!$D$44</f>
        <v>7.6824757345406502E-2</v>
      </c>
      <c r="H88" s="313">
        <f t="shared" ca="1" si="3"/>
        <v>8.3848441699763185</v>
      </c>
      <c r="I88" s="313">
        <f ca="1">E88*'C. Masterfiles'!$E$117</f>
        <v>15.641408349252355</v>
      </c>
      <c r="J88" s="313">
        <f ca="1">F88*'C. Masterfiles'!$E$117</f>
        <v>0.60076960244107891</v>
      </c>
      <c r="K88" s="313">
        <f ca="1">G88*'C. Masterfiles'!$E$117</f>
        <v>0.15019240061026973</v>
      </c>
      <c r="L88" s="313">
        <f ca="1">H88*'C. Masterfiles'!$E$117</f>
        <v>16.392370352303704</v>
      </c>
    </row>
    <row r="89" spans="2:12">
      <c r="C89" s="114" t="str">
        <f ca="1">'C. Masterfiles'!C100</f>
        <v>S15</v>
      </c>
      <c r="D89" s="114" t="str">
        <f ca="1">'C. Masterfiles'!D100</f>
        <v>Международен нает капацитет на  едро (Wholesale International leased capacity)</v>
      </c>
      <c r="E89" s="300">
        <f ca="1">'9.Service costing'!AT94</f>
        <v>8.317976778095808</v>
      </c>
      <c r="F89" s="313">
        <f ca="1">E89*'10.Mark ups'!$D$43</f>
        <v>0.31948450488025304</v>
      </c>
      <c r="G89" s="313">
        <f ca="1">(E89+F89)*'10.Mark ups'!$D$44</f>
        <v>7.987112622006326E-2</v>
      </c>
      <c r="H89" s="313">
        <f t="shared" ca="1" si="3"/>
        <v>8.7173324091961231</v>
      </c>
      <c r="I89" s="313">
        <f ca="1">E89*'C. Masterfiles'!$E$117</f>
        <v>16.261644601177306</v>
      </c>
      <c r="J89" s="313">
        <f ca="1">F89*'C. Masterfiles'!$E$117</f>
        <v>0.62459220704089469</v>
      </c>
      <c r="K89" s="313">
        <f ca="1">G89*'C. Masterfiles'!$E$117</f>
        <v>0.15614805176022367</v>
      </c>
      <c r="L89" s="313">
        <f ca="1">H89*'C. Masterfiles'!$E$117</f>
        <v>17.042384859978423</v>
      </c>
    </row>
    <row r="90" spans="2:12">
      <c r="E90" s="54"/>
      <c r="F90" s="54"/>
      <c r="G90" s="54"/>
      <c r="H90" s="54"/>
      <c r="I90" s="59"/>
      <c r="J90" s="59"/>
      <c r="K90" s="59"/>
      <c r="L90" s="59"/>
    </row>
    <row r="91" spans="2:12">
      <c r="E91" s="54"/>
      <c r="F91" s="54"/>
      <c r="G91" s="54"/>
      <c r="H91" s="54"/>
      <c r="I91" s="59"/>
      <c r="J91" s="59"/>
      <c r="K91" s="59"/>
      <c r="L91" s="59"/>
    </row>
    <row r="92" spans="2:12">
      <c r="C92" s="253">
        <f ca="1">'C. Masterfiles'!$D$110</f>
        <v>2019</v>
      </c>
      <c r="D92" s="156"/>
      <c r="E92" s="571" t="str">
        <f ca="1">'C. Masterfiles'!D116</f>
        <v>Euro</v>
      </c>
      <c r="F92" s="572"/>
      <c r="G92" s="572"/>
      <c r="H92" s="573"/>
      <c r="I92" s="571" t="str">
        <f ca="1">'C. Masterfiles'!D117</f>
        <v>BGN</v>
      </c>
      <c r="J92" s="572"/>
      <c r="K92" s="572"/>
      <c r="L92" s="573"/>
    </row>
    <row r="93" spans="2:12">
      <c r="C93" s="290"/>
      <c r="D93" s="158"/>
      <c r="E93" s="574"/>
      <c r="F93" s="575"/>
      <c r="G93" s="575"/>
      <c r="H93" s="576"/>
      <c r="I93" s="574"/>
      <c r="J93" s="575"/>
      <c r="K93" s="575"/>
      <c r="L93" s="576"/>
    </row>
    <row r="94" spans="2:12" ht="25.5">
      <c r="B94" s="1"/>
      <c r="C94" s="84" t="s">
        <v>21</v>
      </c>
      <c r="D94" s="289" t="s">
        <v>45</v>
      </c>
      <c r="E94" s="303" t="s">
        <v>5</v>
      </c>
      <c r="F94" s="304" t="s">
        <v>212</v>
      </c>
      <c r="G94" s="304" t="s">
        <v>52</v>
      </c>
      <c r="H94" s="303" t="s">
        <v>6</v>
      </c>
      <c r="I94" s="303" t="s">
        <v>5</v>
      </c>
      <c r="J94" s="304" t="s">
        <v>212</v>
      </c>
      <c r="K94" s="304" t="s">
        <v>52</v>
      </c>
      <c r="L94" s="303" t="s">
        <v>6</v>
      </c>
    </row>
    <row r="95" spans="2:12">
      <c r="B95" s="1"/>
      <c r="C95" s="487" t="str">
        <f ca="1">'C. Masterfiles'!C86</f>
        <v>S01</v>
      </c>
      <c r="D95" s="487" t="str">
        <f ca="1">'C. Masterfiles'!D86</f>
        <v>Повиквания в мрежата (On Net calls)</v>
      </c>
      <c r="E95" s="305">
        <f ca="1">'9.Service costing'!AT101</f>
        <v>3.0614993466200457E-3</v>
      </c>
      <c r="F95" s="312">
        <f ca="1">E95*'10.Mark ups'!$D$43</f>
        <v>1.1758888357584899E-4</v>
      </c>
      <c r="G95" s="312">
        <f ca="1">(E95+F95)*'10.Mark ups'!$D$44</f>
        <v>2.9397220893962247E-5</v>
      </c>
      <c r="H95" s="312">
        <f ca="1">SUM(E95:G95)</f>
        <v>3.2084854510898569E-3</v>
      </c>
      <c r="I95" s="312">
        <f ca="1">E95*'C. Masterfiles'!$E$117</f>
        <v>5.9852312226421891E-3</v>
      </c>
      <c r="J95" s="312">
        <f ca="1">F95*'C. Masterfiles'!$E$117</f>
        <v>2.2988626739078478E-4</v>
      </c>
      <c r="K95" s="312">
        <f ca="1">G95*'C. Masterfiles'!$E$117</f>
        <v>5.7471566847696195E-5</v>
      </c>
      <c r="L95" s="312">
        <f ca="1">H95*'C. Masterfiles'!$E$117</f>
        <v>6.2725890568806706E-3</v>
      </c>
    </row>
    <row r="96" spans="2:12" ht="25.5">
      <c r="B96" s="1"/>
      <c r="C96" s="487" t="str">
        <f ca="1">'C. Masterfiles'!C87</f>
        <v>S02</v>
      </c>
      <c r="D96" s="487" t="str">
        <f ca="1">'C. Masterfiles'!D87</f>
        <v>Изходящи повиквания към ОП (Originating calls to OLO)</v>
      </c>
      <c r="E96" s="305">
        <f ca="1">'9.Service costing'!AT102</f>
        <v>2.6115658249343822E-3</v>
      </c>
      <c r="F96" s="312">
        <f ca="1">E96*'10.Mark ups'!$D$43</f>
        <v>1.0030742292266357E-4</v>
      </c>
      <c r="G96" s="312">
        <f ca="1">(E96+F96)*'10.Mark ups'!$D$44</f>
        <v>2.5076855730665891E-5</v>
      </c>
      <c r="H96" s="312">
        <f t="shared" ref="H96:H109" ca="1" si="4">SUM(E96:G96)</f>
        <v>2.7369501035877115E-3</v>
      </c>
      <c r="I96" s="312">
        <f ca="1">E96*'C. Masterfiles'!$E$117</f>
        <v>5.1056111877467178E-3</v>
      </c>
      <c r="J96" s="312">
        <f ca="1">F96*'C. Masterfiles'!$E$117</f>
        <v>1.9610101181380727E-4</v>
      </c>
      <c r="K96" s="312">
        <f ca="1">G96*'C. Masterfiles'!$E$117</f>
        <v>4.9025252953451817E-5</v>
      </c>
      <c r="L96" s="312">
        <f ca="1">H96*'C. Masterfiles'!$E$117</f>
        <v>5.3507374525139763E-3</v>
      </c>
    </row>
    <row r="97" spans="2:12" ht="25.5">
      <c r="B97" s="1"/>
      <c r="C97" s="487" t="str">
        <f ca="1">'C. Masterfiles'!C88</f>
        <v>S03</v>
      </c>
      <c r="D97" s="487" t="str">
        <f ca="1">'C. Masterfiles'!D88</f>
        <v>Входящи повиквания от ОП (Terminating calls from OLO)</v>
      </c>
      <c r="E97" s="305">
        <f ca="1">'9.Service costing'!AT103</f>
        <v>2.5453583699568674E-3</v>
      </c>
      <c r="F97" s="312">
        <f ca="1">E97*'10.Mark ups'!$D$43</f>
        <v>9.7764466079050538E-5</v>
      </c>
      <c r="G97" s="312">
        <f ca="1">(E97+F97)*'10.Mark ups'!$D$44</f>
        <v>2.4441116519762635E-5</v>
      </c>
      <c r="H97" s="312">
        <f t="shared" ca="1" si="4"/>
        <v>2.6675639525556806E-3</v>
      </c>
      <c r="I97" s="312">
        <f ca="1">E97*'C. Masterfiles'!$E$117</f>
        <v>4.9761756132656763E-3</v>
      </c>
      <c r="J97" s="312">
        <f ca="1">F97*'C. Masterfiles'!$E$117</f>
        <v>1.9112953118454381E-4</v>
      </c>
      <c r="K97" s="312">
        <f ca="1">G97*'C. Masterfiles'!$E$117</f>
        <v>4.7782382796135953E-5</v>
      </c>
      <c r="L97" s="312">
        <f ca="1">H97*'C. Masterfiles'!$E$117</f>
        <v>5.2150875272463553E-3</v>
      </c>
    </row>
    <row r="98" spans="2:12" ht="25.5">
      <c r="B98" s="1"/>
      <c r="C98" s="487" t="str">
        <f ca="1">'C. Masterfiles'!C89</f>
        <v>S04</v>
      </c>
      <c r="D98" s="487" t="str">
        <f ca="1">'C. Masterfiles'!D89</f>
        <v>Изходящи международни повиквания (Outgoing Calls to International)</v>
      </c>
      <c r="E98" s="305">
        <f ca="1">'9.Service costing'!AT104</f>
        <v>2.5258200094709013E-3</v>
      </c>
      <c r="F98" s="312">
        <f ca="1">E98*'10.Mark ups'!$D$43</f>
        <v>9.7014018753630162E-5</v>
      </c>
      <c r="G98" s="312">
        <f ca="1">(E98+F98)*'10.Mark ups'!$D$44</f>
        <v>2.4253504688407541E-5</v>
      </c>
      <c r="H98" s="312">
        <f t="shared" ca="1" si="4"/>
        <v>2.6470875329129388E-3</v>
      </c>
      <c r="I98" s="312">
        <f ca="1">E98*'C. Masterfiles'!$E$117</f>
        <v>4.9379781185156122E-3</v>
      </c>
      <c r="J98" s="312">
        <f ca="1">F98*'C. Masterfiles'!$E$117</f>
        <v>1.8966240666334699E-4</v>
      </c>
      <c r="K98" s="312">
        <f ca="1">G98*'C. Masterfiles'!$E$117</f>
        <v>4.7415601665836747E-5</v>
      </c>
      <c r="L98" s="312">
        <f ca="1">H98*'C. Masterfiles'!$E$117</f>
        <v>5.1750561268447959E-3</v>
      </c>
    </row>
    <row r="99" spans="2:12" ht="25.5">
      <c r="B99" s="1"/>
      <c r="C99" s="487" t="str">
        <f ca="1">'C. Masterfiles'!C90</f>
        <v>S05</v>
      </c>
      <c r="D99" s="487" t="str">
        <f ca="1">'C. Masterfiles'!D90</f>
        <v>Входящи международни повиквания (Incoming calls from international)</v>
      </c>
      <c r="E99" s="305">
        <f ca="1">'9.Service costing'!AT105</f>
        <v>2.4837074902045245E-3</v>
      </c>
      <c r="F99" s="312">
        <f ca="1">E99*'10.Mark ups'!$D$43</f>
        <v>9.5396522368871255E-5</v>
      </c>
      <c r="G99" s="312">
        <f ca="1">(E99+F99)*'10.Mark ups'!$D$44</f>
        <v>2.3849130592217817E-5</v>
      </c>
      <c r="H99" s="312">
        <f t="shared" ca="1" si="4"/>
        <v>2.6029531431656138E-3</v>
      </c>
      <c r="I99" s="312">
        <f ca="1">E99*'C. Masterfiles'!$E$117</f>
        <v>4.8556481433498456E-3</v>
      </c>
      <c r="J99" s="312">
        <f ca="1">F99*'C. Masterfiles'!$E$117</f>
        <v>1.865002012311433E-4</v>
      </c>
      <c r="K99" s="312">
        <f ca="1">G99*'C. Masterfiles'!$E$117</f>
        <v>4.6625050307785832E-5</v>
      </c>
      <c r="L99" s="312">
        <f ca="1">H99*'C. Masterfiles'!$E$117</f>
        <v>5.0887733948887749E-3</v>
      </c>
    </row>
    <row r="100" spans="2:12">
      <c r="B100" s="1"/>
      <c r="C100" s="487" t="str">
        <f ca="1">'C. Masterfiles'!C91</f>
        <v>S06</v>
      </c>
      <c r="D100" s="487" t="str">
        <f ca="1">'C. Masterfiles'!D91</f>
        <v>Транзит на повиквания (Transit calls)</v>
      </c>
      <c r="E100" s="305">
        <f ca="1">'9.Service costing'!AT106</f>
        <v>2.0953726027864539E-3</v>
      </c>
      <c r="F100" s="312">
        <f ca="1">E100*'10.Mark ups'!$D$43</f>
        <v>8.0480998733219419E-5</v>
      </c>
      <c r="G100" s="312">
        <f ca="1">(E100+F100)*'10.Mark ups'!$D$44</f>
        <v>2.0120249683304858E-5</v>
      </c>
      <c r="H100" s="312">
        <f t="shared" ca="1" si="4"/>
        <v>2.1959738512029783E-3</v>
      </c>
      <c r="I100" s="312">
        <f ca="1">E100*'C. Masterfiles'!$E$117</f>
        <v>4.0964534384475178E-3</v>
      </c>
      <c r="J100" s="312">
        <f ca="1">F100*'C. Masterfiles'!$E$117</f>
        <v>1.5734035252344396E-4</v>
      </c>
      <c r="K100" s="312">
        <f ca="1">G100*'C. Masterfiles'!$E$117</f>
        <v>3.9335088130860996E-5</v>
      </c>
      <c r="L100" s="312">
        <f ca="1">H100*'C. Masterfiles'!$E$117</f>
        <v>4.2931288791018228E-3</v>
      </c>
    </row>
    <row r="101" spans="2:12" ht="25.5">
      <c r="B101" s="1"/>
      <c r="C101" s="487" t="str">
        <f ca="1">'C. Masterfiles'!C92</f>
        <v>S07</v>
      </c>
      <c r="D101" s="487" t="str">
        <f ca="1">'C. Masterfiles'!D92</f>
        <v>Повиквания към специални номера (Calls to special numbers)</v>
      </c>
      <c r="E101" s="300">
        <f ca="1">'9.Service costing'!AT107</f>
        <v>2.4999041808333668E-3</v>
      </c>
      <c r="F101" s="313">
        <f ca="1">E101*'10.Mark ups'!$D$43</f>
        <v>9.6018619763983109E-5</v>
      </c>
      <c r="G101" s="313">
        <f ca="1">(E101+F101)*'10.Mark ups'!$D$44</f>
        <v>2.4004654940995777E-5</v>
      </c>
      <c r="H101" s="313">
        <f t="shared" ca="1" si="4"/>
        <v>2.6199274555383455E-3</v>
      </c>
      <c r="I101" s="313">
        <f ca="1">E101*'C. Masterfiles'!$E$117</f>
        <v>4.8873126735292319E-3</v>
      </c>
      <c r="J101" s="313">
        <f ca="1">F101*'C. Masterfiles'!$E$117</f>
        <v>1.8771640163858699E-4</v>
      </c>
      <c r="K101" s="313">
        <f ca="1">G101*'C. Masterfiles'!$E$117</f>
        <v>4.6929100409646747E-5</v>
      </c>
      <c r="L101" s="313">
        <f ca="1">H101*'C. Masterfiles'!$E$117</f>
        <v>5.121958175577466E-3</v>
      </c>
    </row>
    <row r="102" spans="2:12">
      <c r="B102" s="1"/>
      <c r="C102" s="487" t="str">
        <f ca="1">'C. Masterfiles'!C93</f>
        <v>S08</v>
      </c>
      <c r="D102" s="487" t="str">
        <f ca="1">'C. Masterfiles'!D93</f>
        <v>Достъп до интернет (Internet access)</v>
      </c>
      <c r="E102" s="300">
        <f ca="1">'9.Service costing'!AT108</f>
        <v>25.856379416445524</v>
      </c>
      <c r="F102" s="313">
        <f ca="1">E102*'10.Mark ups'!$D$43</f>
        <v>0.99311560926840514</v>
      </c>
      <c r="G102" s="313">
        <f ca="1">(E102+F102)*'10.Mark ups'!$D$44</f>
        <v>0.24827890231710129</v>
      </c>
      <c r="H102" s="313">
        <f t="shared" ca="1" si="4"/>
        <v>27.097773928031028</v>
      </c>
      <c r="I102" s="313">
        <f ca="1">E102*'C. Masterfiles'!$E$117</f>
        <v>50.549221759151003</v>
      </c>
      <c r="J102" s="313">
        <f ca="1">F102*'C. Masterfiles'!$E$117</f>
        <v>1.9415410161197322</v>
      </c>
      <c r="K102" s="313">
        <f ca="1">G102*'C. Masterfiles'!$E$117</f>
        <v>0.48538525402993304</v>
      </c>
      <c r="L102" s="313">
        <f ca="1">H102*'C. Masterfiles'!$E$117</f>
        <v>52.97614802930066</v>
      </c>
    </row>
    <row r="103" spans="2:12" ht="25.5">
      <c r="B103" s="1"/>
      <c r="C103" s="487" t="str">
        <f ca="1">'C. Masterfiles'!C94</f>
        <v>S09</v>
      </c>
      <c r="D103" s="487" t="str">
        <f ca="1">'C. Masterfiles'!D94</f>
        <v>Селищен нает капацитет на дребно (Retail local leased capacity)</v>
      </c>
      <c r="E103" s="300">
        <f ca="1">'9.Service costing'!AT109</f>
        <v>9.1059612749975525</v>
      </c>
      <c r="F103" s="313">
        <f ca="1">E103*'10.Mark ups'!$D$43</f>
        <v>0.34975013840653474</v>
      </c>
      <c r="G103" s="313">
        <f ca="1">(E103+F103)*'10.Mark ups'!$D$44</f>
        <v>8.7437534601633685E-2</v>
      </c>
      <c r="H103" s="313">
        <f t="shared" ca="1" si="4"/>
        <v>9.5431489480057206</v>
      </c>
      <c r="I103" s="313">
        <f ca="1">E103*'C. Masterfiles'!$E$117</f>
        <v>17.802154292620216</v>
      </c>
      <c r="J103" s="313">
        <f ca="1">F103*'C. Masterfiles'!$E$117</f>
        <v>0.68376152058477546</v>
      </c>
      <c r="K103" s="313">
        <f ca="1">G103*'C. Masterfiles'!$E$117</f>
        <v>0.17094038014619387</v>
      </c>
      <c r="L103" s="313">
        <f ca="1">H103*'C. Masterfiles'!$E$117</f>
        <v>18.656856193351185</v>
      </c>
    </row>
    <row r="104" spans="2:12" ht="25.5">
      <c r="B104" s="1"/>
      <c r="C104" s="487" t="str">
        <f ca="1">'C. Masterfiles'!C95</f>
        <v>S10</v>
      </c>
      <c r="D104" s="487" t="str">
        <f ca="1">'C. Masterfiles'!D95</f>
        <v>Национален нает капацитет на дребно (Retail long distance leased capacity)</v>
      </c>
      <c r="E104" s="300">
        <f ca="1">'9.Service costing'!AT110</f>
        <v>13.992543064210947</v>
      </c>
      <c r="F104" s="313">
        <f ca="1">E104*'10.Mark ups'!$D$43</f>
        <v>0.5374384675678836</v>
      </c>
      <c r="G104" s="313">
        <f ca="1">(E104+F104)*'10.Mark ups'!$D$44</f>
        <v>0.1343596168919709</v>
      </c>
      <c r="H104" s="313">
        <f t="shared" ca="1" si="4"/>
        <v>14.6643411486708</v>
      </c>
      <c r="I104" s="313">
        <f ca="1">E104*'C. Masterfiles'!$E$117</f>
        <v>27.355421690532403</v>
      </c>
      <c r="J104" s="313">
        <f ca="1">F104*'C. Masterfiles'!$E$117</f>
        <v>1.0506922040952125</v>
      </c>
      <c r="K104" s="313">
        <f ca="1">G104*'C. Masterfiles'!$E$117</f>
        <v>0.26267305102380312</v>
      </c>
      <c r="L104" s="313">
        <f ca="1">H104*'C. Masterfiles'!$E$117</f>
        <v>28.668786945651416</v>
      </c>
    </row>
    <row r="105" spans="2:12" ht="38.25">
      <c r="B105" s="1"/>
      <c r="C105" s="487" t="str">
        <f ca="1">'C. Masterfiles'!C96</f>
        <v>S11</v>
      </c>
      <c r="D105" s="487" t="str">
        <f ca="1">'C. Masterfiles'!D96</f>
        <v>Международен нает капацитет на дребно (Retail International leased capacity)</v>
      </c>
      <c r="E105" s="300">
        <f ca="1">'9.Service costing'!AT111</f>
        <v>7.4085226275661169</v>
      </c>
      <c r="F105" s="313">
        <f ca="1">E105*'10.Mark ups'!$D$43</f>
        <v>0.2845533531417187</v>
      </c>
      <c r="G105" s="313">
        <f ca="1">(E105+F105)*'10.Mark ups'!$D$44</f>
        <v>7.1138338285429675E-2</v>
      </c>
      <c r="H105" s="313">
        <f t="shared" ca="1" si="4"/>
        <v>7.7642143189932646</v>
      </c>
      <c r="I105" s="313">
        <f ca="1">E105*'C. Masterfiles'!$E$117</f>
        <v>14.48366173689176</v>
      </c>
      <c r="J105" s="313">
        <f ca="1">F105*'C. Masterfiles'!$E$117</f>
        <v>0.55630180539206009</v>
      </c>
      <c r="K105" s="313">
        <f ca="1">G105*'C. Masterfiles'!$E$117</f>
        <v>0.13907545134801502</v>
      </c>
      <c r="L105" s="313">
        <f ca="1">H105*'C. Masterfiles'!$E$117</f>
        <v>15.179038993631833</v>
      </c>
    </row>
    <row r="106" spans="2:12">
      <c r="B106" s="1"/>
      <c r="C106" s="487" t="str">
        <f ca="1">'C. Masterfiles'!C97</f>
        <v>S12</v>
      </c>
      <c r="D106" s="487" t="str">
        <f ca="1">'C. Masterfiles'!D97</f>
        <v>IPTV</v>
      </c>
      <c r="E106" s="300">
        <f ca="1">'9.Service costing'!AT112</f>
        <v>35.121885049202319</v>
      </c>
      <c r="F106" s="313">
        <f ca="1">E106*'10.Mark ups'!$D$43</f>
        <v>1.3489936741533326</v>
      </c>
      <c r="G106" s="313">
        <f ca="1">(E106+F106)*'10.Mark ups'!$D$44</f>
        <v>0.33724841853833321</v>
      </c>
      <c r="H106" s="313">
        <f t="shared" ca="1" si="4"/>
        <v>36.808127141893983</v>
      </c>
      <c r="I106" s="313">
        <f ca="1">E106*'C. Masterfiles'!$E$117</f>
        <v>68.663285271190531</v>
      </c>
      <c r="J106" s="313">
        <f ca="1">F106*'C. Masterfiles'!$E$117</f>
        <v>2.6372826329697654</v>
      </c>
      <c r="K106" s="313">
        <f ca="1">G106*'C. Masterfiles'!$E$117</f>
        <v>0.65932065824244146</v>
      </c>
      <c r="L106" s="313">
        <f ca="1">H106*'C. Masterfiles'!$E$117</f>
        <v>71.959888562402739</v>
      </c>
    </row>
    <row r="107" spans="2:12" ht="25.5">
      <c r="B107" s="1"/>
      <c r="C107" s="487" t="str">
        <f ca="1">'C. Masterfiles'!C98</f>
        <v>S13</v>
      </c>
      <c r="D107" s="487" t="str">
        <f ca="1">'C. Masterfiles'!D98</f>
        <v>Селищен нает капацитет на едро (Wholesale local leased capacity)</v>
      </c>
      <c r="E107" s="300">
        <f ca="1">'9.Service costing'!AT113</f>
        <v>8.1831997211345548</v>
      </c>
      <c r="F107" s="313">
        <f ca="1">E107*'10.Mark ups'!$D$43</f>
        <v>0.31430786367756613</v>
      </c>
      <c r="G107" s="313">
        <f ca="1">(E107+F107)*'10.Mark ups'!$D$44</f>
        <v>7.8576965919391534E-2</v>
      </c>
      <c r="H107" s="313">
        <f t="shared" ca="1" si="4"/>
        <v>8.5760845507315118</v>
      </c>
      <c r="I107" s="313">
        <f ca="1">E107*'C. Masterfiles'!$E$117</f>
        <v>15.998155454818056</v>
      </c>
      <c r="J107" s="313">
        <f ca="1">F107*'C. Masterfiles'!$E$117</f>
        <v>0.61447187348964183</v>
      </c>
      <c r="K107" s="313">
        <f ca="1">G107*'C. Masterfiles'!$E$117</f>
        <v>0.15361796837241046</v>
      </c>
      <c r="L107" s="313">
        <f ca="1">H107*'C. Masterfiles'!$E$117</f>
        <v>16.766245296680108</v>
      </c>
    </row>
    <row r="108" spans="2:12" ht="38.25">
      <c r="B108" s="1"/>
      <c r="C108" s="487" t="str">
        <f ca="1">'C. Masterfiles'!C99</f>
        <v>S14</v>
      </c>
      <c r="D108" s="487" t="str">
        <f ca="1">'C. Masterfiles'!D99</f>
        <v>Национален нает капацитет на  едро (Wholesale long distance leased capacity)</v>
      </c>
      <c r="E108" s="300">
        <f ca="1">'9.Service costing'!AT114</f>
        <v>8.1831997211345548</v>
      </c>
      <c r="F108" s="313">
        <f ca="1">E108*'10.Mark ups'!$D$43</f>
        <v>0.31430786367756613</v>
      </c>
      <c r="G108" s="313">
        <f ca="1">(E108+F108)*'10.Mark ups'!$D$44</f>
        <v>7.8576965919391534E-2</v>
      </c>
      <c r="H108" s="313">
        <f t="shared" ca="1" si="4"/>
        <v>8.5760845507315118</v>
      </c>
      <c r="I108" s="313">
        <f ca="1">E108*'C. Masterfiles'!$E$117</f>
        <v>15.998155454818056</v>
      </c>
      <c r="J108" s="313">
        <f ca="1">F108*'C. Masterfiles'!$E$117</f>
        <v>0.61447187348964183</v>
      </c>
      <c r="K108" s="313">
        <f ca="1">G108*'C. Masterfiles'!$E$117</f>
        <v>0.15361796837241046</v>
      </c>
      <c r="L108" s="313">
        <f ca="1">H108*'C. Masterfiles'!$E$117</f>
        <v>16.766245296680108</v>
      </c>
    </row>
    <row r="109" spans="2:12" ht="38.25">
      <c r="B109" s="1"/>
      <c r="C109" s="487" t="str">
        <f ca="1">'C. Masterfiles'!C100</f>
        <v>S15</v>
      </c>
      <c r="D109" s="487" t="str">
        <f ca="1">'C. Masterfiles'!D100</f>
        <v>Международен нает капацитет на  едро (Wholesale International leased capacity)</v>
      </c>
      <c r="E109" s="300">
        <f ca="1">'9.Service costing'!AT115</f>
        <v>8.503910549244651</v>
      </c>
      <c r="F109" s="313">
        <f ca="1">E109*'10.Mark ups'!$D$43</f>
        <v>0.32662602022716231</v>
      </c>
      <c r="G109" s="313">
        <f ca="1">(E109+F109)*'10.Mark ups'!$D$44</f>
        <v>8.165650505679059E-2</v>
      </c>
      <c r="H109" s="313">
        <f t="shared" ca="1" si="4"/>
        <v>8.912193074528604</v>
      </c>
      <c r="I109" s="313">
        <f ca="1">E109*'C. Masterfiles'!$E$117</f>
        <v>16.625145123773294</v>
      </c>
      <c r="J109" s="313">
        <f ca="1">F109*'C. Masterfiles'!$E$117</f>
        <v>0.63855386954410231</v>
      </c>
      <c r="K109" s="313">
        <f ca="1">G109*'C. Masterfiles'!$E$117</f>
        <v>0.15963846738602561</v>
      </c>
      <c r="L109" s="313">
        <f ca="1">H109*'C. Masterfiles'!$E$117</f>
        <v>17.423337460703422</v>
      </c>
    </row>
    <row r="110" spans="2:12">
      <c r="D110" s="310"/>
    </row>
    <row r="112" spans="2:12">
      <c r="C112" s="253">
        <f ca="1">'C. Masterfiles'!$D$111</f>
        <v>2020</v>
      </c>
      <c r="D112" s="156"/>
      <c r="E112" s="571" t="str">
        <f ca="1">'C. Masterfiles'!D116</f>
        <v>Euro</v>
      </c>
      <c r="F112" s="572"/>
      <c r="G112" s="572"/>
      <c r="H112" s="573"/>
      <c r="I112" s="571" t="str">
        <f ca="1">'C. Masterfiles'!D117</f>
        <v>BGN</v>
      </c>
      <c r="J112" s="572"/>
      <c r="K112" s="572"/>
      <c r="L112" s="573"/>
    </row>
    <row r="113" spans="3:12">
      <c r="C113" s="290"/>
      <c r="D113" s="158"/>
      <c r="E113" s="574"/>
      <c r="F113" s="575"/>
      <c r="G113" s="575"/>
      <c r="H113" s="576"/>
      <c r="I113" s="574"/>
      <c r="J113" s="575"/>
      <c r="K113" s="575"/>
      <c r="L113" s="576"/>
    </row>
    <row r="114" spans="3:12" ht="25.5">
      <c r="C114" s="84" t="s">
        <v>21</v>
      </c>
      <c r="D114" s="289" t="s">
        <v>45</v>
      </c>
      <c r="E114" s="303" t="s">
        <v>5</v>
      </c>
      <c r="F114" s="304" t="s">
        <v>212</v>
      </c>
      <c r="G114" s="304" t="s">
        <v>52</v>
      </c>
      <c r="H114" s="303" t="s">
        <v>6</v>
      </c>
      <c r="I114" s="303" t="s">
        <v>5</v>
      </c>
      <c r="J114" s="304" t="s">
        <v>212</v>
      </c>
      <c r="K114" s="304" t="s">
        <v>52</v>
      </c>
      <c r="L114" s="303" t="s">
        <v>6</v>
      </c>
    </row>
    <row r="115" spans="3:12">
      <c r="C115" s="487" t="str">
        <f ca="1">C95</f>
        <v>S01</v>
      </c>
      <c r="D115" s="487" t="str">
        <f ca="1">D95</f>
        <v>Повиквания в мрежата (On Net calls)</v>
      </c>
      <c r="E115" s="305">
        <f ca="1">'9.Service costing'!AT122</f>
        <v>3.1026388236381035E-3</v>
      </c>
      <c r="F115" s="312">
        <f ca="1">E115*'10.Mark ups'!$D$43</f>
        <v>1.1916900645870652E-4</v>
      </c>
      <c r="G115" s="312">
        <f ca="1">(E115+F115)*'10.Mark ups'!$D$44</f>
        <v>2.9792251614676633E-5</v>
      </c>
      <c r="H115" s="312">
        <f ca="1">SUM(E115:G115)</f>
        <v>3.2516000817114869E-3</v>
      </c>
      <c r="I115" s="312">
        <f ca="1">E115*'C. Masterfiles'!$E$117</f>
        <v>6.0656589002124929E-3</v>
      </c>
      <c r="J115" s="312">
        <f ca="1">F115*'C. Masterfiles'!$E$117</f>
        <v>2.3297540762677124E-4</v>
      </c>
      <c r="K115" s="312">
        <f ca="1">G115*'C. Masterfiles'!$E$117</f>
        <v>5.8243851906692818E-5</v>
      </c>
      <c r="L115" s="312">
        <f ca="1">H115*'C. Masterfiles'!$E$117</f>
        <v>6.3568781597459567E-3</v>
      </c>
    </row>
    <row r="116" spans="3:12" ht="25.5">
      <c r="C116" s="487" t="str">
        <f t="shared" ref="C116:D116" ca="1" si="5">C96</f>
        <v>S02</v>
      </c>
      <c r="D116" s="487" t="str">
        <f t="shared" ca="1" si="5"/>
        <v>Изходящи повиквания към ОП (Originating calls to OLO)</v>
      </c>
      <c r="E116" s="305">
        <f ca="1">'9.Service costing'!AT123</f>
        <v>2.6375826852858631E-3</v>
      </c>
      <c r="F116" s="312">
        <f ca="1">E116*'10.Mark ups'!$D$43</f>
        <v>1.0130670243133206E-4</v>
      </c>
      <c r="G116" s="312">
        <f ca="1">(E116+F116)*'10.Mark ups'!$D$44</f>
        <v>2.5326675607833016E-5</v>
      </c>
      <c r="H116" s="312">
        <f t="shared" ref="H116:H129" ca="1" si="6">SUM(E116:G116)</f>
        <v>2.7642160633250283E-3</v>
      </c>
      <c r="I116" s="312">
        <f ca="1">E116*'C. Masterfiles'!$E$117</f>
        <v>5.1564741497338628E-3</v>
      </c>
      <c r="J116" s="312">
        <f ca="1">F116*'C. Masterfiles'!$E$117</f>
        <v>1.9805460325325418E-4</v>
      </c>
      <c r="K116" s="312">
        <f ca="1">G116*'C. Masterfiles'!$E$117</f>
        <v>4.9513650813313545E-5</v>
      </c>
      <c r="L116" s="312">
        <f ca="1">H116*'C. Masterfiles'!$E$117</f>
        <v>5.4040424038004301E-3</v>
      </c>
    </row>
    <row r="117" spans="3:12" ht="25.5">
      <c r="C117" s="487" t="str">
        <f t="shared" ref="C117:D117" ca="1" si="7">C97</f>
        <v>S03</v>
      </c>
      <c r="D117" s="487" t="str">
        <f t="shared" ca="1" si="7"/>
        <v>Входящи повиквания от ОП (Terminating calls from OLO)</v>
      </c>
      <c r="E117" s="305">
        <f ca="1">'9.Service costing'!AT124</f>
        <v>2.5707156604464938E-3</v>
      </c>
      <c r="F117" s="312">
        <f ca="1">E117*'10.Mark ups'!$D$43</f>
        <v>9.8738412221640952E-5</v>
      </c>
      <c r="G117" s="312">
        <f ca="1">(E117+F117)*'10.Mark ups'!$D$44</f>
        <v>2.4684603055410241E-5</v>
      </c>
      <c r="H117" s="312">
        <f t="shared" ca="1" si="6"/>
        <v>2.6941386757235453E-3</v>
      </c>
      <c r="I117" s="312">
        <f ca="1">E117*'C. Masterfiles'!$E$117</f>
        <v>5.0257491161728955E-3</v>
      </c>
      <c r="J117" s="312">
        <f ca="1">F117*'C. Masterfiles'!$E$117</f>
        <v>1.9303359589330807E-4</v>
      </c>
      <c r="K117" s="312">
        <f ca="1">G117*'C. Masterfiles'!$E$117</f>
        <v>4.8258398973327023E-5</v>
      </c>
      <c r="L117" s="312">
        <f ca="1">H117*'C. Masterfiles'!$E$117</f>
        <v>5.267041111039531E-3</v>
      </c>
    </row>
    <row r="118" spans="3:12" ht="25.5">
      <c r="C118" s="487" t="str">
        <f t="shared" ref="C118:D118" ca="1" si="8">C98</f>
        <v>S04</v>
      </c>
      <c r="D118" s="487" t="str">
        <f t="shared" ca="1" si="8"/>
        <v>Изходящи международни повиквания (Outgoing Calls to International)</v>
      </c>
      <c r="E118" s="305">
        <f ca="1">'9.Service costing'!AT125</f>
        <v>2.5506277295659955E-3</v>
      </c>
      <c r="F118" s="312">
        <f ca="1">E118*'10.Mark ups'!$D$43</f>
        <v>9.7966856490886193E-5</v>
      </c>
      <c r="G118" s="312">
        <f ca="1">(E118+F118)*'10.Mark ups'!$D$44</f>
        <v>2.4491714122721552E-5</v>
      </c>
      <c r="H118" s="312">
        <f t="shared" ca="1" si="6"/>
        <v>2.6730863001796033E-3</v>
      </c>
      <c r="I118" s="312">
        <f ca="1">E118*'C. Masterfiles'!$E$117</f>
        <v>4.986477211301521E-3</v>
      </c>
      <c r="J118" s="312">
        <f ca="1">F118*'C. Masterfiles'!$E$117</f>
        <v>1.915252044396825E-4</v>
      </c>
      <c r="K118" s="312">
        <f ca="1">G118*'C. Masterfiles'!$E$117</f>
        <v>4.7881301109920632E-5</v>
      </c>
      <c r="L118" s="312">
        <f ca="1">H118*'C. Masterfiles'!$E$117</f>
        <v>5.2258837168511242E-3</v>
      </c>
    </row>
    <row r="119" spans="3:12" ht="25.5">
      <c r="C119" s="487" t="str">
        <f t="shared" ref="C119:D119" ca="1" si="9">C99</f>
        <v>S05</v>
      </c>
      <c r="D119" s="487" t="str">
        <f t="shared" ca="1" si="9"/>
        <v>Входящи международни повиквания (Incoming calls from international)</v>
      </c>
      <c r="E119" s="305">
        <f ca="1">'9.Service costing'!AT126</f>
        <v>2.5081015958747818E-3</v>
      </c>
      <c r="F119" s="312">
        <f ca="1">E119*'10.Mark ups'!$D$43</f>
        <v>9.6333473622760532E-5</v>
      </c>
      <c r="G119" s="312">
        <f ca="1">(E119+F119)*'10.Mark ups'!$D$44</f>
        <v>2.4083368405690133E-5</v>
      </c>
      <c r="H119" s="312">
        <f t="shared" ca="1" si="6"/>
        <v>2.6285184379032326E-3</v>
      </c>
      <c r="I119" s="312">
        <f ca="1">E119*'C. Masterfiles'!$E$117</f>
        <v>4.9033386199351988E-3</v>
      </c>
      <c r="J119" s="312">
        <f ca="1">F119*'C. Masterfiles'!$E$117</f>
        <v>1.8833194093249684E-4</v>
      </c>
      <c r="K119" s="312">
        <f ca="1">G119*'C. Masterfiles'!$E$117</f>
        <v>4.7082985233124211E-5</v>
      </c>
      <c r="L119" s="312">
        <f ca="1">H119*'C. Masterfiles'!$E$117</f>
        <v>5.1387535461008202E-3</v>
      </c>
    </row>
    <row r="120" spans="3:12">
      <c r="C120" s="487" t="str">
        <f t="shared" ref="C120:D120" ca="1" si="10">C100</f>
        <v>S06</v>
      </c>
      <c r="D120" s="487" t="str">
        <f t="shared" ca="1" si="10"/>
        <v>Транзит на повиквания (Transit calls)</v>
      </c>
      <c r="E120" s="305">
        <f ca="1">'9.Service costing'!AT127</f>
        <v>2.1062082934969646E-3</v>
      </c>
      <c r="F120" s="312">
        <f ca="1">E120*'10.Mark ups'!$D$43</f>
        <v>8.0897185911187915E-5</v>
      </c>
      <c r="G120" s="312">
        <f ca="1">(E120+F120)*'10.Mark ups'!$D$44</f>
        <v>2.0224296477796979E-5</v>
      </c>
      <c r="H120" s="312">
        <f t="shared" ca="1" si="6"/>
        <v>2.2073297758859493E-3</v>
      </c>
      <c r="I120" s="312">
        <f ca="1">E120*'C. Masterfiles'!$E$117</f>
        <v>4.1176372137865661E-3</v>
      </c>
      <c r="J120" s="312">
        <f ca="1">F120*'C. Masterfiles'!$E$117</f>
        <v>1.5815399845637239E-4</v>
      </c>
      <c r="K120" s="312">
        <f ca="1">G120*'C. Masterfiles'!$E$117</f>
        <v>3.9538499614093098E-5</v>
      </c>
      <c r="L120" s="312">
        <f ca="1">H120*'C. Masterfiles'!$E$117</f>
        <v>4.3153297118570313E-3</v>
      </c>
    </row>
    <row r="121" spans="3:12" ht="25.5">
      <c r="C121" s="487" t="str">
        <f t="shared" ref="C121:D121" ca="1" si="11">C101</f>
        <v>S07</v>
      </c>
      <c r="D121" s="487" t="str">
        <f t="shared" ca="1" si="11"/>
        <v>Повиквания към специални номера (Calls to special numbers)</v>
      </c>
      <c r="E121" s="305">
        <f ca="1">'9.Service costing'!AT128</f>
        <v>2.5252088039962942E-3</v>
      </c>
      <c r="F121" s="313">
        <f ca="1">E121*'10.Mark ups'!$D$43</f>
        <v>9.6990543011434149E-5</v>
      </c>
      <c r="G121" s="313">
        <f ca="1">(E121+F121)*'10.Mark ups'!$D$44</f>
        <v>2.4247635752858541E-5</v>
      </c>
      <c r="H121" s="313">
        <f t="shared" ca="1" si="6"/>
        <v>2.6464469827605871E-3</v>
      </c>
      <c r="I121" s="313">
        <f ca="1">E121*'C. Masterfiles'!$E$117</f>
        <v>4.936783211812755E-3</v>
      </c>
      <c r="J121" s="313">
        <f ca="1">F121*'C. Masterfiles'!$E$117</f>
        <v>1.8961651158735376E-4</v>
      </c>
      <c r="K121" s="313">
        <f ca="1">G121*'C. Masterfiles'!$E$117</f>
        <v>4.7404127896838447E-5</v>
      </c>
      <c r="L121" s="313">
        <f ca="1">H121*'C. Masterfiles'!$E$117</f>
        <v>5.1738038512969481E-3</v>
      </c>
    </row>
    <row r="122" spans="3:12">
      <c r="C122" s="487" t="str">
        <f t="shared" ref="C122:D122" ca="1" si="12">C102</f>
        <v>S08</v>
      </c>
      <c r="D122" s="487" t="str">
        <f t="shared" ca="1" si="12"/>
        <v>Достъп до интернет (Internet access)</v>
      </c>
      <c r="E122" s="305">
        <f ca="1">'9.Service costing'!AT129</f>
        <v>26.521040965590743</v>
      </c>
      <c r="F122" s="313">
        <f ca="1">E122*'10.Mark ups'!$D$43</f>
        <v>1.0186445415564578</v>
      </c>
      <c r="G122" s="313">
        <f ca="1">(E122+F122)*'10.Mark ups'!$D$44</f>
        <v>0.25466113538911445</v>
      </c>
      <c r="H122" s="313">
        <f t="shared" ca="1" si="6"/>
        <v>27.794346642536315</v>
      </c>
      <c r="I122" s="313">
        <f ca="1">E122*'C. Masterfiles'!$E$117</f>
        <v>51.848635087729903</v>
      </c>
      <c r="J122" s="313">
        <f ca="1">F122*'C. Masterfiles'!$E$117</f>
        <v>1.9914500787428751</v>
      </c>
      <c r="K122" s="313">
        <f ca="1">G122*'C. Masterfiles'!$E$117</f>
        <v>0.49786251968571876</v>
      </c>
      <c r="L122" s="313">
        <f ca="1">H122*'C. Masterfiles'!$E$117</f>
        <v>54.3379476861585</v>
      </c>
    </row>
    <row r="123" spans="3:12" ht="25.5">
      <c r="C123" s="487" t="str">
        <f t="shared" ref="C123:D123" ca="1" si="13">C103</f>
        <v>S09</v>
      </c>
      <c r="D123" s="487" t="str">
        <f t="shared" ca="1" si="13"/>
        <v>Селищен нает капацитет на дребно (Retail local leased capacity)</v>
      </c>
      <c r="E123" s="305">
        <f ca="1">'9.Service costing'!AT130</f>
        <v>9.37731665735752</v>
      </c>
      <c r="F123" s="313">
        <f ca="1">E123*'10.Mark ups'!$D$43</f>
        <v>0.36017260558727532</v>
      </c>
      <c r="G123" s="313">
        <f ca="1">(E123+F123)*'10.Mark ups'!$D$44</f>
        <v>9.004315139681883E-2</v>
      </c>
      <c r="H123" s="313">
        <f t="shared" ca="1" si="6"/>
        <v>9.8275324143416132</v>
      </c>
      <c r="I123" s="313">
        <f ca="1">E123*'C. Masterfiles'!$E$117</f>
        <v>18.332654065133951</v>
      </c>
      <c r="J123" s="313">
        <f ca="1">F123*'C. Masterfiles'!$E$117</f>
        <v>0.70413744392312327</v>
      </c>
      <c r="K123" s="313">
        <f ca="1">G123*'C. Masterfiles'!$E$117</f>
        <v>0.17603436098078082</v>
      </c>
      <c r="L123" s="313">
        <f ca="1">H123*'C. Masterfiles'!$E$117</f>
        <v>19.212825870037854</v>
      </c>
    </row>
    <row r="124" spans="3:12" ht="25.5">
      <c r="C124" s="487" t="str">
        <f t="shared" ref="C124:D124" ca="1" si="14">C104</f>
        <v>S10</v>
      </c>
      <c r="D124" s="487" t="str">
        <f t="shared" ca="1" si="14"/>
        <v>Национален нает капацитет на дребно (Retail long distance leased capacity)</v>
      </c>
      <c r="E124" s="305">
        <f ca="1">'9.Service costing'!AT131</f>
        <v>14.360177052786291</v>
      </c>
      <c r="F124" s="313">
        <f ca="1">E124*'10.Mark ups'!$D$43</f>
        <v>0.55155889203533859</v>
      </c>
      <c r="G124" s="313">
        <f ca="1">(E124+F124)*'10.Mark ups'!$D$44</f>
        <v>0.13788972300883465</v>
      </c>
      <c r="H124" s="313">
        <f t="shared" ca="1" si="6"/>
        <v>15.049625667830464</v>
      </c>
      <c r="I124" s="313">
        <f ca="1">E124*'C. Masterfiles'!$E$117</f>
        <v>28.0741461381972</v>
      </c>
      <c r="J124" s="313">
        <f ca="1">F124*'C. Masterfiles'!$E$117</f>
        <v>1.0782976339290871</v>
      </c>
      <c r="K124" s="313">
        <f ca="1">G124*'C. Masterfiles'!$E$117</f>
        <v>0.26957440848227177</v>
      </c>
      <c r="L124" s="313">
        <f ca="1">H124*'C. Masterfiles'!$E$117</f>
        <v>29.422018180608557</v>
      </c>
    </row>
    <row r="125" spans="3:12" ht="38.25">
      <c r="C125" s="487" t="str">
        <f t="shared" ref="C125:D125" ca="1" si="15">C105</f>
        <v>S11</v>
      </c>
      <c r="D125" s="487" t="str">
        <f t="shared" ca="1" si="15"/>
        <v>Международен нает капацитет на дребно (Retail International leased capacity)</v>
      </c>
      <c r="E125" s="305">
        <f ca="1">'9.Service costing'!AT132</f>
        <v>7.5976487083026649</v>
      </c>
      <c r="F125" s="313">
        <f ca="1">E125*'10.Mark ups'!$D$43</f>
        <v>0.29181748165229277</v>
      </c>
      <c r="G125" s="313">
        <f ca="1">(E125+F125)*'10.Mark ups'!$D$44</f>
        <v>7.2954370413073205E-2</v>
      </c>
      <c r="H125" s="313">
        <f t="shared" ca="1" si="6"/>
        <v>7.9624205603680309</v>
      </c>
      <c r="I125" s="313">
        <f ca="1">E125*'C. Masterfiles'!$E$117</f>
        <v>14.853403224731711</v>
      </c>
      <c r="J125" s="313">
        <f ca="1">F125*'C. Masterfiles'!$E$117</f>
        <v>0.57050317663023242</v>
      </c>
      <c r="K125" s="313">
        <f ca="1">G125*'C. Masterfiles'!$E$117</f>
        <v>0.14262579415755813</v>
      </c>
      <c r="L125" s="313">
        <f ca="1">H125*'C. Masterfiles'!$E$117</f>
        <v>15.566532195519502</v>
      </c>
    </row>
    <row r="126" spans="3:12">
      <c r="C126" s="487" t="str">
        <f t="shared" ref="C126:D126" ca="1" si="16">C106</f>
        <v>S12</v>
      </c>
      <c r="D126" s="487" t="str">
        <f t="shared" ca="1" si="16"/>
        <v>IPTV</v>
      </c>
      <c r="E126" s="305">
        <f ca="1">'9.Service costing'!AT133</f>
        <v>36.018482765286713</v>
      </c>
      <c r="F126" s="313">
        <f ca="1">E126*'10.Mark ups'!$D$43</f>
        <v>1.3834310241293881</v>
      </c>
      <c r="G126" s="313">
        <f ca="1">(E126+F126)*'10.Mark ups'!$D$44</f>
        <v>0.34585775603234703</v>
      </c>
      <c r="H126" s="313">
        <f t="shared" ca="1" si="6"/>
        <v>37.747771545448444</v>
      </c>
      <c r="I126" s="313">
        <f ca="1">E126*'C. Masterfiles'!$E$117</f>
        <v>70.41613380613552</v>
      </c>
      <c r="J126" s="313">
        <f ca="1">F126*'C. Masterfiles'!$E$117</f>
        <v>2.7046076521729541</v>
      </c>
      <c r="K126" s="313">
        <f ca="1">G126*'C. Masterfiles'!$E$117</f>
        <v>0.67615191304323852</v>
      </c>
      <c r="L126" s="313">
        <f ca="1">H126*'C. Masterfiles'!$E$117</f>
        <v>73.796893371351715</v>
      </c>
    </row>
    <row r="127" spans="3:12" ht="25.5">
      <c r="C127" s="487" t="str">
        <f t="shared" ref="C127:D127" ca="1" si="17">C107</f>
        <v>S13</v>
      </c>
      <c r="D127" s="487" t="str">
        <f t="shared" ca="1" si="17"/>
        <v>Селищен нает капацитет на едро (Wholesale local leased capacity)</v>
      </c>
      <c r="E127" s="305">
        <f ca="1">'9.Service costing'!AT134</f>
        <v>8.3722922066388925</v>
      </c>
      <c r="F127" s="313">
        <f ca="1">E127*'10.Mark ups'!$D$43</f>
        <v>0.32157070183155284</v>
      </c>
      <c r="G127" s="313">
        <f ca="1">(E127+F127)*'10.Mark ups'!$D$44</f>
        <v>8.039267545788821E-2</v>
      </c>
      <c r="H127" s="313">
        <f t="shared" ca="1" si="6"/>
        <v>8.7742555839283334</v>
      </c>
      <c r="I127" s="313">
        <f ca="1">E127*'C. Masterfiles'!$E$117</f>
        <v>16.367831263979035</v>
      </c>
      <c r="J127" s="313">
        <f ca="1">F127*'C. Masterfiles'!$E$117</f>
        <v>0.62867072208068586</v>
      </c>
      <c r="K127" s="313">
        <f ca="1">G127*'C. Masterfiles'!$E$117</f>
        <v>0.15716768052017147</v>
      </c>
      <c r="L127" s="313">
        <f ca="1">H127*'C. Masterfiles'!$E$117</f>
        <v>17.153669666579891</v>
      </c>
    </row>
    <row r="128" spans="3:12" ht="38.25">
      <c r="C128" s="487" t="str">
        <f t="shared" ref="C128:D128" ca="1" si="18">C108</f>
        <v>S14</v>
      </c>
      <c r="D128" s="487" t="str">
        <f t="shared" ca="1" si="18"/>
        <v>Национален нает капацитет на  едро (Wholesale long distance leased capacity)</v>
      </c>
      <c r="E128" s="305">
        <f ca="1">'9.Service costing'!AT135</f>
        <v>8.3722922066388925</v>
      </c>
      <c r="F128" s="313">
        <f ca="1">E128*'10.Mark ups'!$D$43</f>
        <v>0.32157070183155284</v>
      </c>
      <c r="G128" s="313">
        <f ca="1">(E128+F128)*'10.Mark ups'!$D$44</f>
        <v>8.039267545788821E-2</v>
      </c>
      <c r="H128" s="313">
        <f t="shared" ca="1" si="6"/>
        <v>8.7742555839283334</v>
      </c>
      <c r="I128" s="313">
        <f ca="1">E128*'C. Masterfiles'!$E$117</f>
        <v>16.367831263979035</v>
      </c>
      <c r="J128" s="313">
        <f ca="1">F128*'C. Masterfiles'!$E$117</f>
        <v>0.62867072208068586</v>
      </c>
      <c r="K128" s="313">
        <f ca="1">G128*'C. Masterfiles'!$E$117</f>
        <v>0.15716768052017147</v>
      </c>
      <c r="L128" s="313">
        <f ca="1">H128*'C. Masterfiles'!$E$117</f>
        <v>17.153669666579891</v>
      </c>
    </row>
    <row r="129" spans="2:12" ht="38.25">
      <c r="C129" s="487" t="str">
        <f t="shared" ref="C129:D129" ca="1" si="19">C109</f>
        <v>S15</v>
      </c>
      <c r="D129" s="487" t="str">
        <f t="shared" ca="1" si="19"/>
        <v>Международен нает капацитет на  едро (Wholesale International leased capacity)</v>
      </c>
      <c r="E129" s="305">
        <f ca="1">'9.Service costing'!AT136</f>
        <v>8.696646386039669</v>
      </c>
      <c r="F129" s="313">
        <f ca="1">E129*'10.Mark ups'!$D$43</f>
        <v>0.33402879556951354</v>
      </c>
      <c r="G129" s="313">
        <f ca="1">(E129+F129)*'10.Mark ups'!$D$44</f>
        <v>8.3507198892378398E-2</v>
      </c>
      <c r="H129" s="313">
        <f t="shared" ca="1" si="6"/>
        <v>9.1141823805015623</v>
      </c>
      <c r="I129" s="313">
        <f ca="1">E129*'C. Masterfiles'!$E$117</f>
        <v>17.001943684707552</v>
      </c>
      <c r="J129" s="313">
        <f ca="1">F129*'C. Masterfiles'!$E$117</f>
        <v>0.65302629533839895</v>
      </c>
      <c r="K129" s="313">
        <f ca="1">G129*'C. Masterfiles'!$E$117</f>
        <v>0.16325657383459977</v>
      </c>
      <c r="L129" s="313">
        <f ca="1">H129*'C. Masterfiles'!$E$117</f>
        <v>17.818226553880557</v>
      </c>
    </row>
    <row r="134" spans="2:12" s="403" customFormat="1" ht="15.75">
      <c r="B134" s="404">
        <f>B10+0.01</f>
        <v>11.02</v>
      </c>
      <c r="C134" s="405" t="s">
        <v>587</v>
      </c>
      <c r="E134" s="406"/>
      <c r="F134" s="406"/>
    </row>
    <row r="136" spans="2:12">
      <c r="C136" s="237" t="s">
        <v>265</v>
      </c>
      <c r="E136" s="427"/>
    </row>
    <row r="137" spans="2:12">
      <c r="C137" s="84" t="s">
        <v>21</v>
      </c>
      <c r="D137" s="84" t="s">
        <v>45</v>
      </c>
      <c r="E137" s="264">
        <f ca="1">'C. Masterfiles'!$D$106</f>
        <v>2015</v>
      </c>
      <c r="F137" s="240">
        <f ca="1">'C. Masterfiles'!$D$107</f>
        <v>2016</v>
      </c>
      <c r="G137" s="240">
        <f ca="1">'C. Masterfiles'!$D$108</f>
        <v>2017</v>
      </c>
      <c r="H137" s="240">
        <f ca="1">'C. Masterfiles'!$D$109</f>
        <v>2018</v>
      </c>
      <c r="I137" s="240">
        <f ca="1">'C. Masterfiles'!$D$110</f>
        <v>2019</v>
      </c>
      <c r="J137" s="240">
        <f ca="1">'C. Masterfiles'!$D$111</f>
        <v>2020</v>
      </c>
    </row>
    <row r="138" spans="2:12">
      <c r="C138" s="487" t="s">
        <v>38</v>
      </c>
      <c r="D138" s="487" t="s">
        <v>38</v>
      </c>
      <c r="E138" s="123">
        <f ca="1">'10.Mark ups'!D36</f>
        <v>106539616.52840403</v>
      </c>
      <c r="F138" s="123">
        <f ca="1">'10.Mark ups'!E36</f>
        <v>111294293.97460675</v>
      </c>
      <c r="G138" s="123">
        <f ca="1">'10.Mark ups'!F36</f>
        <v>116302275.82773823</v>
      </c>
      <c r="H138" s="123">
        <f ca="1">'10.Mark ups'!G36</f>
        <v>121566996.16675963</v>
      </c>
      <c r="I138" s="123">
        <f ca="1">'10.Mark ups'!H36</f>
        <v>127122033.68176904</v>
      </c>
      <c r="J138" s="123">
        <f ca="1">'10.Mark ups'!I36</f>
        <v>132961628.75537901</v>
      </c>
    </row>
    <row r="139" spans="2:12">
      <c r="C139" s="487" t="str">
        <f ca="1">'C. Masterfiles'!C86</f>
        <v>S01</v>
      </c>
      <c r="D139" s="487" t="str">
        <f ca="1">'C. Masterfiles'!D86</f>
        <v>Повиквания в мрежата (On Net calls)</v>
      </c>
      <c r="E139" s="123">
        <f t="dataTable" ref="E139:J154" dt2D="0" dtr="0" r1="C138" ca="1"/>
        <v>105934875.30226189</v>
      </c>
      <c r="F139" s="123">
        <v>110671096.71505988</v>
      </c>
      <c r="G139" s="123">
        <v>115659908.6255825</v>
      </c>
      <c r="H139" s="123">
        <v>120904716.80921069</v>
      </c>
      <c r="I139" s="123">
        <v>126439070.50460956</v>
      </c>
      <c r="J139" s="123">
        <v>132257179.44770369</v>
      </c>
    </row>
    <row r="140" spans="2:12" ht="25.5">
      <c r="C140" s="487" t="str">
        <f ca="1">'C. Masterfiles'!C87</f>
        <v>S02</v>
      </c>
      <c r="D140" s="487" t="str">
        <f ca="1">'C. Masterfiles'!D87</f>
        <v>Изходящи повиквания към ОП (Originating calls to OLO)</v>
      </c>
      <c r="E140" s="123">
        <v>106318970.17151055</v>
      </c>
      <c r="F140" s="123">
        <v>111066726.18718031</v>
      </c>
      <c r="G140" s="123">
        <v>116067519.89992306</v>
      </c>
      <c r="H140" s="123">
        <v>121324774.8473756</v>
      </c>
      <c r="I140" s="123">
        <v>126872058.75194907</v>
      </c>
      <c r="J140" s="123">
        <v>132703600.58463886</v>
      </c>
    </row>
    <row r="141" spans="2:12" ht="25.5">
      <c r="C141" s="487" t="str">
        <f ca="1">'C. Masterfiles'!C88</f>
        <v>S03</v>
      </c>
      <c r="D141" s="487" t="str">
        <f ca="1">'C. Masterfiles'!D88</f>
        <v>Входящи повиквания от ОП (Terminating calls from OLO)</v>
      </c>
      <c r="E141" s="123">
        <v>106324563.91668846</v>
      </c>
      <c r="F141" s="123">
        <v>111072495.40191597</v>
      </c>
      <c r="G141" s="123">
        <v>116073471.34574655</v>
      </c>
      <c r="H141" s="123">
        <v>121330915.55305669</v>
      </c>
      <c r="I141" s="123">
        <v>126878396.02430633</v>
      </c>
      <c r="J141" s="123">
        <v>132710142.01979402</v>
      </c>
    </row>
    <row r="142" spans="2:12" ht="25.5">
      <c r="C142" s="487" t="str">
        <f ca="1">'C. Masterfiles'!C89</f>
        <v>S04</v>
      </c>
      <c r="D142" s="487" t="str">
        <f ca="1">'C. Masterfiles'!D89</f>
        <v>Изходящи международни повиквания (Outgoing Calls to International)</v>
      </c>
      <c r="E142" s="123">
        <v>106483767.10938168</v>
      </c>
      <c r="F142" s="123">
        <v>111236730.80926989</v>
      </c>
      <c r="G142" s="123">
        <v>116242932.51995218</v>
      </c>
      <c r="H142" s="123">
        <v>121505803.68489435</v>
      </c>
      <c r="I142" s="123">
        <v>127058920.25173409</v>
      </c>
      <c r="J142" s="123">
        <v>132896519.74923928</v>
      </c>
    </row>
    <row r="143" spans="2:12" ht="25.5">
      <c r="C143" s="487" t="str">
        <f ca="1">'C. Masterfiles'!C90</f>
        <v>S05</v>
      </c>
      <c r="D143" s="487" t="str">
        <f ca="1">'C. Masterfiles'!D90</f>
        <v>Входящи международни повиквания (Incoming calls from international)</v>
      </c>
      <c r="E143" s="123">
        <v>106484698.2761813</v>
      </c>
      <c r="F143" s="123">
        <v>111237690.54903765</v>
      </c>
      <c r="G143" s="123">
        <v>116243921.93969825</v>
      </c>
      <c r="H143" s="123">
        <v>121506823.93557012</v>
      </c>
      <c r="I143" s="123">
        <v>127059972.53001533</v>
      </c>
      <c r="J143" s="123">
        <v>132897605.29938349</v>
      </c>
    </row>
    <row r="144" spans="2:12">
      <c r="C144" s="487" t="str">
        <f ca="1">'C. Masterfiles'!C91</f>
        <v>S06</v>
      </c>
      <c r="D144" s="487" t="str">
        <f ca="1">'C. Masterfiles'!D91</f>
        <v>Транзит на повиквания (Transit calls)</v>
      </c>
      <c r="E144" s="123">
        <v>106487172.52138089</v>
      </c>
      <c r="F144" s="123">
        <v>111240230.9805114</v>
      </c>
      <c r="G144" s="123">
        <v>116246531.12335047</v>
      </c>
      <c r="H144" s="123">
        <v>121509504.53927639</v>
      </c>
      <c r="I144" s="123">
        <v>127062727.32777457</v>
      </c>
      <c r="J144" s="123">
        <v>132900437.17564224</v>
      </c>
    </row>
    <row r="145" spans="3:15" ht="25.5">
      <c r="C145" s="487" t="str">
        <f ca="1">'C. Masterfiles'!C92</f>
        <v>S07</v>
      </c>
      <c r="D145" s="487" t="str">
        <f ca="1">'C. Masterfiles'!D92</f>
        <v>Повиквания към специални номера (Calls to special numbers)</v>
      </c>
      <c r="E145" s="123">
        <v>106539589.81574413</v>
      </c>
      <c r="F145" s="123">
        <v>111294266.43419446</v>
      </c>
      <c r="G145" s="123">
        <v>116302247.42759818</v>
      </c>
      <c r="H145" s="123">
        <v>121566966.87365013</v>
      </c>
      <c r="I145" s="123">
        <v>127122003.46113092</v>
      </c>
      <c r="J145" s="123">
        <v>132961597.57128197</v>
      </c>
    </row>
    <row r="146" spans="3:15">
      <c r="C146" s="487" t="str">
        <f ca="1">'C. Masterfiles'!C93</f>
        <v>S08</v>
      </c>
      <c r="D146" s="487" t="str">
        <f ca="1">'C. Masterfiles'!D93</f>
        <v>Достъп до интернет (Internet access)</v>
      </c>
      <c r="E146" s="123">
        <v>81446169.395258382</v>
      </c>
      <c r="F146" s="123">
        <v>85625986.574127644</v>
      </c>
      <c r="G146" s="123">
        <v>90035335.703305781</v>
      </c>
      <c r="H146" s="123">
        <v>94676660.027380586</v>
      </c>
      <c r="I146" s="123">
        <v>99582505.616077721</v>
      </c>
      <c r="J146" s="123">
        <v>104746036.66814488</v>
      </c>
    </row>
    <row r="147" spans="3:15" ht="25.5">
      <c r="C147" s="487" t="str">
        <f ca="1">'C. Masterfiles'!C94</f>
        <v>S09</v>
      </c>
      <c r="D147" s="487" t="str">
        <f ca="1">'C. Masterfiles'!D94</f>
        <v>Селищен нает капацитет на дребно (Retail local leased capacity)</v>
      </c>
      <c r="E147" s="123">
        <v>105539992.03147498</v>
      </c>
      <c r="F147" s="123">
        <v>110267861.44674778</v>
      </c>
      <c r="G147" s="123">
        <v>115247968.6236041</v>
      </c>
      <c r="H147" s="123">
        <v>120483704.41882111</v>
      </c>
      <c r="I147" s="123">
        <v>126008602.51646566</v>
      </c>
      <c r="J147" s="123">
        <v>131816856.43460241</v>
      </c>
    </row>
    <row r="148" spans="3:15" ht="25.5">
      <c r="C148" s="487" t="str">
        <f ca="1">'C. Masterfiles'!C95</f>
        <v>S10</v>
      </c>
      <c r="D148" s="487" t="str">
        <f ca="1">'C. Masterfiles'!D95</f>
        <v>Национален нает капацитет на дребно (Retail long distance leased capacity)</v>
      </c>
      <c r="E148" s="123">
        <v>105142336.50078866</v>
      </c>
      <c r="F148" s="123">
        <v>109863628.98052531</v>
      </c>
      <c r="G148" s="123">
        <v>114836860.04702488</v>
      </c>
      <c r="H148" s="123">
        <v>120065407.28667749</v>
      </c>
      <c r="I148" s="123">
        <v>125582790.52827701</v>
      </c>
      <c r="J148" s="123">
        <v>131383188.8240636</v>
      </c>
    </row>
    <row r="149" spans="3:15" ht="38.25">
      <c r="C149" s="487" t="str">
        <f ca="1">'C. Masterfiles'!C96</f>
        <v>S11</v>
      </c>
      <c r="D149" s="487" t="str">
        <f ca="1">'C. Masterfiles'!D96</f>
        <v>Международен нает капацитет на дребно (Retail International leased capacity)</v>
      </c>
      <c r="E149" s="123">
        <v>106237723.82840219</v>
      </c>
      <c r="F149" s="123">
        <v>110985224.75753666</v>
      </c>
      <c r="G149" s="123">
        <v>115985736.11712942</v>
      </c>
      <c r="H149" s="123">
        <v>121242679.81559038</v>
      </c>
      <c r="I149" s="123">
        <v>126789621.86179964</v>
      </c>
      <c r="J149" s="123">
        <v>132620789.42484275</v>
      </c>
    </row>
    <row r="150" spans="3:15">
      <c r="C150" s="487" t="str">
        <f ca="1">'C. Masterfiles'!C97</f>
        <v>S12</v>
      </c>
      <c r="D150" s="487" t="str">
        <f ca="1">'C. Masterfiles'!D97</f>
        <v>IPTV</v>
      </c>
      <c r="E150" s="123">
        <v>106468056.77729248</v>
      </c>
      <c r="F150" s="123">
        <v>111221033.12315312</v>
      </c>
      <c r="G150" s="123">
        <v>116227244.19263096</v>
      </c>
      <c r="H150" s="123">
        <v>121490121.1798158</v>
      </c>
      <c r="I150" s="123">
        <v>127043239.76888742</v>
      </c>
      <c r="J150" s="123">
        <v>132880837.210363</v>
      </c>
    </row>
    <row r="151" spans="3:15" ht="25.5">
      <c r="C151" s="487" t="str">
        <f ca="1">'C. Masterfiles'!C98</f>
        <v>S13</v>
      </c>
      <c r="D151" s="487" t="str">
        <f ca="1">'C. Masterfiles'!D98</f>
        <v>Селищен нает капацитет на едро (Wholesale local leased capacity)</v>
      </c>
      <c r="E151" s="123">
        <v>106467434.02896404</v>
      </c>
      <c r="F151" s="123">
        <v>111220430.53106382</v>
      </c>
      <c r="G151" s="123">
        <v>116226661.98206961</v>
      </c>
      <c r="H151" s="123">
        <v>121489559.56777044</v>
      </c>
      <c r="I151" s="123">
        <v>127042698.96316707</v>
      </c>
      <c r="J151" s="123">
        <v>132880317.40866685</v>
      </c>
    </row>
    <row r="152" spans="3:15" ht="38.25">
      <c r="C152" s="487" t="str">
        <f ca="1">'C. Masterfiles'!C99</f>
        <v>S14</v>
      </c>
      <c r="D152" s="487" t="str">
        <f ca="1">'C. Masterfiles'!D99</f>
        <v>Национален нает капацитет на  едро (Wholesale long distance leased capacity)</v>
      </c>
      <c r="E152" s="123">
        <v>106503525.27868405</v>
      </c>
      <c r="F152" s="123">
        <v>111257362.2528353</v>
      </c>
      <c r="G152" s="123">
        <v>116264468.90490392</v>
      </c>
      <c r="H152" s="123">
        <v>121528277.86726505</v>
      </c>
      <c r="I152" s="123">
        <v>127082366.32246807</v>
      </c>
      <c r="J152" s="123">
        <v>132920973.08202294</v>
      </c>
    </row>
    <row r="153" spans="3:15" ht="38.25">
      <c r="C153" s="487" t="str">
        <f ca="1">'C. Masterfiles'!C100</f>
        <v>S15</v>
      </c>
      <c r="D153" s="487" t="str">
        <f ca="1">'C. Masterfiles'!D100</f>
        <v>Международен нает капацитет на  едро (Wholesale International leased capacity)</v>
      </c>
      <c r="E153" s="123">
        <v>106524015.86033365</v>
      </c>
      <c r="F153" s="123">
        <v>111278334.63084592</v>
      </c>
      <c r="G153" s="123">
        <v>116285942.89413333</v>
      </c>
      <c r="H153" s="123">
        <v>121550274.10521889</v>
      </c>
      <c r="I153" s="123">
        <v>127104906.30388814</v>
      </c>
      <c r="J153" s="123">
        <v>132944079.19494352</v>
      </c>
    </row>
    <row r="154" spans="3:15">
      <c r="C154" s="487" t="str">
        <f ca="1">'C. Masterfiles'!C101</f>
        <v>End</v>
      </c>
      <c r="D154" s="487" t="str">
        <f ca="1">'C. Masterfiles'!D101</f>
        <v>End of list</v>
      </c>
      <c r="E154" s="123">
        <v>106539616.52840403</v>
      </c>
      <c r="F154" s="123">
        <v>111294293.97460675</v>
      </c>
      <c r="G154" s="123">
        <v>116302275.82773823</v>
      </c>
      <c r="H154" s="123">
        <v>121566996.16675963</v>
      </c>
      <c r="I154" s="123">
        <v>127122033.68176904</v>
      </c>
      <c r="J154" s="123">
        <v>132961628.75537901</v>
      </c>
    </row>
    <row r="156" spans="3:15">
      <c r="C156" s="237" t="s">
        <v>92</v>
      </c>
      <c r="E156" s="428"/>
    </row>
    <row r="157" spans="3:15">
      <c r="C157" s="84" t="s">
        <v>21</v>
      </c>
      <c r="D157" s="84" t="s">
        <v>45</v>
      </c>
      <c r="E157" s="264">
        <f ca="1">'C. Masterfiles'!$D$106</f>
        <v>2015</v>
      </c>
      <c r="F157" s="240">
        <f ca="1">'C. Masterfiles'!$D$107</f>
        <v>2016</v>
      </c>
      <c r="G157" s="240">
        <f ca="1">'C. Masterfiles'!$D$108</f>
        <v>2017</v>
      </c>
      <c r="H157" s="240">
        <f ca="1">'C. Masterfiles'!$D$109</f>
        <v>2018</v>
      </c>
      <c r="I157" s="240">
        <f ca="1">'C. Masterfiles'!$D$110</f>
        <v>2019</v>
      </c>
      <c r="J157" s="240">
        <f ca="1">'C. Masterfiles'!$D$111</f>
        <v>2020</v>
      </c>
    </row>
    <row r="158" spans="3:15">
      <c r="C158" s="491" t="str">
        <f ca="1">'C. Masterfiles'!C86</f>
        <v>S01</v>
      </c>
      <c r="D158" s="491" t="str">
        <f ca="1">'C. Masterfiles'!D86</f>
        <v>Повиквания в мрежата (On Net calls)</v>
      </c>
      <c r="E158" s="123">
        <f t="shared" ref="E158:J158" ca="1" si="20">E$138-E139</f>
        <v>604741.22614213824</v>
      </c>
      <c r="F158" s="123">
        <f t="shared" ca="1" si="20"/>
        <v>623197.25954687595</v>
      </c>
      <c r="G158" s="123">
        <f t="shared" ca="1" si="20"/>
        <v>642367.20215572417</v>
      </c>
      <c r="H158" s="123">
        <f t="shared" ca="1" si="20"/>
        <v>662279.3575489372</v>
      </c>
      <c r="I158" s="123">
        <f t="shared" ca="1" si="20"/>
        <v>682963.1771594882</v>
      </c>
      <c r="J158" s="123">
        <f t="shared" ca="1" si="20"/>
        <v>704449.30767531693</v>
      </c>
      <c r="K158" s="85"/>
      <c r="L158" s="85"/>
      <c r="M158" s="85"/>
      <c r="N158" s="85"/>
      <c r="O158" s="85"/>
    </row>
    <row r="159" spans="3:15" ht="25.5">
      <c r="C159" s="491" t="str">
        <f ca="1">'C. Masterfiles'!C87</f>
        <v>S02</v>
      </c>
      <c r="D159" s="491" t="str">
        <f ca="1">'C. Masterfiles'!D87</f>
        <v>Изходящи повиквания към ОП (Originating calls to OLO)</v>
      </c>
      <c r="E159" s="123">
        <f t="shared" ref="E159:J159" ca="1" si="21">E$138-E140</f>
        <v>220646.35689347982</v>
      </c>
      <c r="F159" s="123">
        <f t="shared" ca="1" si="21"/>
        <v>227567.78742644191</v>
      </c>
      <c r="G159" s="123">
        <f t="shared" ca="1" si="21"/>
        <v>234755.9278151691</v>
      </c>
      <c r="H159" s="123">
        <f t="shared" ca="1" si="21"/>
        <v>242221.31938402355</v>
      </c>
      <c r="I159" s="123">
        <f t="shared" ca="1" si="21"/>
        <v>249974.92981997132</v>
      </c>
      <c r="J159" s="123">
        <f t="shared" ca="1" si="21"/>
        <v>258028.17074014246</v>
      </c>
      <c r="K159" s="85"/>
      <c r="L159" s="85"/>
      <c r="M159" s="85"/>
      <c r="N159" s="85"/>
    </row>
    <row r="160" spans="3:15" ht="25.5">
      <c r="C160" s="491" t="str">
        <f ca="1">'C. Masterfiles'!C88</f>
        <v>S03</v>
      </c>
      <c r="D160" s="491" t="str">
        <f ca="1">'C. Masterfiles'!D88</f>
        <v>Входящи повиквания от ОП (Terminating calls from OLO)</v>
      </c>
      <c r="E160" s="123">
        <f t="shared" ref="E160:J160" ca="1" si="22">E$138-E141</f>
        <v>215052.61171557009</v>
      </c>
      <c r="F160" s="123">
        <f t="shared" ca="1" si="22"/>
        <v>221798.57269078493</v>
      </c>
      <c r="G160" s="123">
        <f t="shared" ca="1" si="22"/>
        <v>228804.48199167848</v>
      </c>
      <c r="H160" s="123">
        <f t="shared" ca="1" si="22"/>
        <v>236080.61370293796</v>
      </c>
      <c r="I160" s="123">
        <f t="shared" ca="1" si="22"/>
        <v>243637.6574627161</v>
      </c>
      <c r="J160" s="123">
        <f t="shared" ca="1" si="22"/>
        <v>251486.73558498919</v>
      </c>
      <c r="K160" s="85"/>
      <c r="L160" s="85"/>
      <c r="M160" s="85"/>
      <c r="N160" s="85"/>
    </row>
    <row r="161" spans="3:16" ht="25.5">
      <c r="C161" s="491" t="str">
        <f ca="1">'C. Masterfiles'!C89</f>
        <v>S04</v>
      </c>
      <c r="D161" s="491" t="str">
        <f ca="1">'C. Masterfiles'!D89</f>
        <v>Изходящи международни повиквания (Outgoing Calls to International)</v>
      </c>
      <c r="E161" s="123">
        <f t="shared" ref="E161:J161" ca="1" si="23">E$138-E142</f>
        <v>55849.419022351503</v>
      </c>
      <c r="F161" s="123">
        <f t="shared" ca="1" si="23"/>
        <v>57563.165336862206</v>
      </c>
      <c r="G161" s="123">
        <f t="shared" ca="1" si="23"/>
        <v>59343.307786047459</v>
      </c>
      <c r="H161" s="123">
        <f t="shared" ca="1" si="23"/>
        <v>61192.481865271926</v>
      </c>
      <c r="I161" s="123">
        <f t="shared" ca="1" si="23"/>
        <v>63113.430034950376</v>
      </c>
      <c r="J161" s="123">
        <f t="shared" ca="1" si="23"/>
        <v>65109.006139725447</v>
      </c>
      <c r="K161" s="85"/>
      <c r="L161" s="85"/>
      <c r="M161" s="85"/>
      <c r="N161" s="85"/>
    </row>
    <row r="162" spans="3:16" ht="25.5">
      <c r="C162" s="491" t="str">
        <f ca="1">'C. Masterfiles'!C90</f>
        <v>S05</v>
      </c>
      <c r="D162" s="491" t="str">
        <f ca="1">'C. Masterfiles'!D90</f>
        <v>Входящи международни повиквания (Incoming calls from international)</v>
      </c>
      <c r="E162" s="123">
        <f t="shared" ref="E162:J162" ca="1" si="24">E$138-E143</f>
        <v>54918.252222731709</v>
      </c>
      <c r="F162" s="123">
        <f t="shared" ca="1" si="24"/>
        <v>56603.425569102168</v>
      </c>
      <c r="G162" s="123">
        <f t="shared" ca="1" si="24"/>
        <v>58353.888039976358</v>
      </c>
      <c r="H162" s="123">
        <f t="shared" ca="1" si="24"/>
        <v>60172.231189504266</v>
      </c>
      <c r="I162" s="123">
        <f t="shared" ca="1" si="24"/>
        <v>62061.15175370872</v>
      </c>
      <c r="J162" s="123">
        <f t="shared" ca="1" si="24"/>
        <v>64023.455995514989</v>
      </c>
      <c r="K162" s="85"/>
      <c r="L162" s="85"/>
      <c r="M162" s="85"/>
      <c r="N162" s="85"/>
    </row>
    <row r="163" spans="3:16">
      <c r="C163" s="491" t="str">
        <f ca="1">'C. Masterfiles'!C91</f>
        <v>S06</v>
      </c>
      <c r="D163" s="491" t="str">
        <f ca="1">'C. Masterfiles'!D91</f>
        <v>Транзит на повиквания (Transit calls)</v>
      </c>
      <c r="E163" s="123">
        <f t="shared" ref="E163:J163" ca="1" si="25">E$138-E144</f>
        <v>52444.007023140788</v>
      </c>
      <c r="F163" s="123">
        <f t="shared" ca="1" si="25"/>
        <v>54062.994095355272</v>
      </c>
      <c r="G163" s="123">
        <f t="shared" ca="1" si="25"/>
        <v>55744.704387754202</v>
      </c>
      <c r="H163" s="123">
        <f t="shared" ca="1" si="25"/>
        <v>57491.627483233809</v>
      </c>
      <c r="I163" s="123">
        <f t="shared" ca="1" si="25"/>
        <v>59306.353994473815</v>
      </c>
      <c r="J163" s="123">
        <f t="shared" ca="1" si="25"/>
        <v>61191.579736769199</v>
      </c>
      <c r="K163" s="85"/>
      <c r="L163" s="85"/>
      <c r="M163" s="85"/>
      <c r="N163" s="85"/>
    </row>
    <row r="164" spans="3:16" ht="25.5">
      <c r="C164" s="491" t="str">
        <f ca="1">'C. Masterfiles'!C92</f>
        <v>S07</v>
      </c>
      <c r="D164" s="491" t="str">
        <f ca="1">'C. Masterfiles'!D92</f>
        <v>Повиквания към специални номера (Calls to special numbers)</v>
      </c>
      <c r="E164" s="123">
        <f t="shared" ref="E164:J164" ca="1" si="26">E$138-E145</f>
        <v>26.712659895420074</v>
      </c>
      <c r="F164" s="123">
        <f t="shared" ca="1" si="26"/>
        <v>27.540412291884422</v>
      </c>
      <c r="G164" s="123">
        <f t="shared" ca="1" si="26"/>
        <v>28.400140047073364</v>
      </c>
      <c r="H164" s="123">
        <f t="shared" ca="1" si="26"/>
        <v>29.293109491467476</v>
      </c>
      <c r="I164" s="123">
        <f t="shared" ca="1" si="26"/>
        <v>30.220638126134872</v>
      </c>
      <c r="J164" s="123">
        <f t="shared" ca="1" si="26"/>
        <v>31.184097036719322</v>
      </c>
      <c r="K164" s="85"/>
      <c r="L164" s="85"/>
      <c r="M164" s="85"/>
      <c r="N164" s="85"/>
    </row>
    <row r="165" spans="3:16">
      <c r="C165" s="491" t="str">
        <f ca="1">'C. Masterfiles'!C93</f>
        <v>S08</v>
      </c>
      <c r="D165" s="491" t="str">
        <f ca="1">'C. Masterfiles'!D93</f>
        <v>Достъп до интернет (Internet access)</v>
      </c>
      <c r="E165" s="123">
        <f t="shared" ref="E165:J165" ca="1" si="27">E$138-E146</f>
        <v>25093447.133145645</v>
      </c>
      <c r="F165" s="123">
        <f t="shared" ca="1" si="27"/>
        <v>25668307.400479108</v>
      </c>
      <c r="G165" s="123">
        <f t="shared" ca="1" si="27"/>
        <v>26266940.124432445</v>
      </c>
      <c r="H165" s="123">
        <f t="shared" ca="1" si="27"/>
        <v>26890336.139379039</v>
      </c>
      <c r="I165" s="123">
        <f t="shared" ca="1" si="27"/>
        <v>27539528.065691322</v>
      </c>
      <c r="J165" s="123">
        <f t="shared" ca="1" si="27"/>
        <v>28215592.087234125</v>
      </c>
      <c r="K165" s="85"/>
      <c r="L165" s="85"/>
      <c r="M165" s="85"/>
      <c r="N165" s="85"/>
    </row>
    <row r="166" spans="3:16" ht="25.5">
      <c r="C166" s="491" t="str">
        <f ca="1">'C. Masterfiles'!C94</f>
        <v>S09</v>
      </c>
      <c r="D166" s="491" t="str">
        <f ca="1">'C. Masterfiles'!D94</f>
        <v>Селищен нает капацитет на дребно (Retail local leased capacity)</v>
      </c>
      <c r="E166" s="123">
        <f t="shared" ref="E166:J166" ca="1" si="28">E$138-E147</f>
        <v>999624.49692904949</v>
      </c>
      <c r="F166" s="123">
        <f t="shared" ca="1" si="28"/>
        <v>1026432.5278589725</v>
      </c>
      <c r="G166" s="123">
        <f t="shared" ca="1" si="28"/>
        <v>1054307.2041341215</v>
      </c>
      <c r="H166" s="123">
        <f t="shared" ca="1" si="28"/>
        <v>1083291.7479385138</v>
      </c>
      <c r="I166" s="123">
        <f t="shared" ca="1" si="28"/>
        <v>1113431.1653033793</v>
      </c>
      <c r="J166" s="123">
        <f t="shared" ca="1" si="28"/>
        <v>1144772.3207765967</v>
      </c>
      <c r="K166" s="85"/>
      <c r="L166" s="85"/>
      <c r="M166" s="85"/>
      <c r="N166" s="85"/>
    </row>
    <row r="167" spans="3:16" ht="25.5">
      <c r="C167" s="491" t="str">
        <f ca="1">'C. Masterfiles'!C95</f>
        <v>S10</v>
      </c>
      <c r="D167" s="491" t="str">
        <f ca="1">'C. Masterfiles'!D95</f>
        <v>Национален нает капацитет на дребно (Retail long distance leased capacity)</v>
      </c>
      <c r="E167" s="123">
        <f t="shared" ref="E167:J167" ca="1" si="29">E$138-E148</f>
        <v>1397280.0276153684</v>
      </c>
      <c r="F167" s="123">
        <f t="shared" ca="1" si="29"/>
        <v>1430664.9940814376</v>
      </c>
      <c r="G167" s="123">
        <f t="shared" ca="1" si="29"/>
        <v>1465415.7807133496</v>
      </c>
      <c r="H167" s="123">
        <f t="shared" ca="1" si="29"/>
        <v>1501588.8800821304</v>
      </c>
      <c r="I167" s="123">
        <f t="shared" ca="1" si="29"/>
        <v>1539243.1534920335</v>
      </c>
      <c r="J167" s="123">
        <f t="shared" ca="1" si="29"/>
        <v>1578439.9313154072</v>
      </c>
      <c r="K167" s="85"/>
      <c r="L167" s="85"/>
      <c r="M167" s="85"/>
      <c r="N167" s="85"/>
    </row>
    <row r="168" spans="3:16" ht="38.25">
      <c r="C168" s="491" t="str">
        <f ca="1">'C. Masterfiles'!C96</f>
        <v>S11</v>
      </c>
      <c r="D168" s="491" t="str">
        <f ca="1">'C. Masterfiles'!D96</f>
        <v>Международен нает капацитет на дребно (Retail International leased capacity)</v>
      </c>
      <c r="E168" s="123">
        <f t="shared" ref="E168:J168" ca="1" si="30">E$138-E149</f>
        <v>301892.70000183582</v>
      </c>
      <c r="F168" s="123">
        <f t="shared" ca="1" si="30"/>
        <v>309069.21707008779</v>
      </c>
      <c r="G168" s="123">
        <f t="shared" ca="1" si="30"/>
        <v>316539.71060881019</v>
      </c>
      <c r="H168" s="123">
        <f t="shared" ca="1" si="30"/>
        <v>324316.35116924345</v>
      </c>
      <c r="I168" s="123">
        <f t="shared" ca="1" si="30"/>
        <v>332411.81996940076</v>
      </c>
      <c r="J168" s="123">
        <f t="shared" ca="1" si="30"/>
        <v>340839.3305362612</v>
      </c>
      <c r="K168" s="85"/>
      <c r="L168" s="85"/>
      <c r="M168" s="85"/>
      <c r="N168" s="85"/>
    </row>
    <row r="169" spans="3:16">
      <c r="C169" s="491" t="str">
        <f ca="1">'C. Masterfiles'!C97</f>
        <v>S12</v>
      </c>
      <c r="D169" s="491" t="str">
        <f ca="1">'C. Masterfiles'!D97</f>
        <v>IPTV</v>
      </c>
      <c r="E169" s="123">
        <f t="shared" ref="E169:J169" ca="1" si="31">E$138-E150</f>
        <v>71559.751111552119</v>
      </c>
      <c r="F169" s="123">
        <f t="shared" ca="1" si="31"/>
        <v>73260.851453632116</v>
      </c>
      <c r="G169" s="123">
        <f t="shared" ca="1" si="31"/>
        <v>75031.635107263923</v>
      </c>
      <c r="H169" s="123">
        <f t="shared" ca="1" si="31"/>
        <v>76874.986943826079</v>
      </c>
      <c r="I169" s="123">
        <f t="shared" ca="1" si="31"/>
        <v>78793.912881627679</v>
      </c>
      <c r="J169" s="123">
        <f t="shared" ca="1" si="31"/>
        <v>80791.545016005635</v>
      </c>
      <c r="K169" s="85"/>
      <c r="L169" s="85"/>
      <c r="M169" s="85"/>
      <c r="N169" s="85"/>
    </row>
    <row r="170" spans="3:16" ht="25.5">
      <c r="C170" s="491" t="str">
        <f ca="1">'C. Masterfiles'!C98</f>
        <v>S13</v>
      </c>
      <c r="D170" s="491" t="str">
        <f ca="1">'C. Masterfiles'!D98</f>
        <v>Селищен нает капацитет на едро (Wholesale local leased capacity)</v>
      </c>
      <c r="E170" s="123">
        <f t="shared" ref="E170:J170" ca="1" si="32">E$138-E151</f>
        <v>72182.49943998456</v>
      </c>
      <c r="F170" s="123">
        <f t="shared" ca="1" si="32"/>
        <v>73863.443542927504</v>
      </c>
      <c r="G170" s="123">
        <f t="shared" ca="1" si="32"/>
        <v>75613.845668613911</v>
      </c>
      <c r="H170" s="123">
        <f t="shared" ca="1" si="32"/>
        <v>77436.598989188671</v>
      </c>
      <c r="I170" s="123">
        <f t="shared" ca="1" si="32"/>
        <v>79334.718601971865</v>
      </c>
      <c r="J170" s="123">
        <f t="shared" ca="1" si="32"/>
        <v>81311.34671215713</v>
      </c>
      <c r="K170" s="85"/>
      <c r="L170" s="85"/>
      <c r="M170" s="85"/>
      <c r="N170" s="85"/>
    </row>
    <row r="171" spans="3:16" ht="38.25">
      <c r="C171" s="491" t="str">
        <f ca="1">'C. Masterfiles'!C99</f>
        <v>S14</v>
      </c>
      <c r="D171" s="491" t="str">
        <f ca="1">'C. Masterfiles'!D99</f>
        <v>Национален нает капацитет на  едро (Wholesale long distance leased capacity)</v>
      </c>
      <c r="E171" s="123">
        <f t="shared" ref="E171:J171" ca="1" si="33">E$138-E152</f>
        <v>36091.249719977379</v>
      </c>
      <c r="F171" s="123">
        <f t="shared" ca="1" si="33"/>
        <v>36931.721771448851</v>
      </c>
      <c r="G171" s="123">
        <f t="shared" ca="1" si="33"/>
        <v>37806.922834306955</v>
      </c>
      <c r="H171" s="123">
        <f t="shared" ca="1" si="33"/>
        <v>38718.299494579434</v>
      </c>
      <c r="I171" s="123">
        <f t="shared" ca="1" si="33"/>
        <v>39667.359300971031</v>
      </c>
      <c r="J171" s="123">
        <f t="shared" ca="1" si="33"/>
        <v>40655.673356071115</v>
      </c>
      <c r="K171" s="85"/>
      <c r="L171" s="85"/>
      <c r="M171" s="85"/>
      <c r="N171" s="85"/>
    </row>
    <row r="172" spans="3:16" ht="38.25">
      <c r="C172" s="491" t="str">
        <f ca="1">'C. Masterfiles'!C100</f>
        <v>S15</v>
      </c>
      <c r="D172" s="491" t="str">
        <f ca="1">'C. Masterfiles'!D100</f>
        <v>Международен нает капацитет на  едро (Wholesale International leased capacity)</v>
      </c>
      <c r="E172" s="123">
        <f t="shared" ref="E172:J172" ca="1" si="34">E$138-E153</f>
        <v>15600.668070375919</v>
      </c>
      <c r="F172" s="123">
        <f t="shared" ca="1" si="34"/>
        <v>15959.343760833144</v>
      </c>
      <c r="G172" s="123">
        <f t="shared" ca="1" si="34"/>
        <v>16332.933604896069</v>
      </c>
      <c r="H172" s="123">
        <f t="shared" ca="1" si="34"/>
        <v>16722.061540737748</v>
      </c>
      <c r="I172" s="123">
        <f t="shared" ca="1" si="34"/>
        <v>17127.377880901098</v>
      </c>
      <c r="J172" s="123">
        <f t="shared" ca="1" si="34"/>
        <v>17549.56043548882</v>
      </c>
      <c r="K172" s="85"/>
      <c r="L172" s="85"/>
      <c r="M172" s="85"/>
      <c r="N172" s="85"/>
    </row>
    <row r="173" spans="3:16">
      <c r="C173" s="487" t="str">
        <f ca="1">'C. Masterfiles'!C101</f>
        <v>End</v>
      </c>
      <c r="D173" s="487" t="str">
        <f ca="1">'C. Masterfiles'!D101</f>
        <v>End of list</v>
      </c>
      <c r="E173" s="123">
        <f t="shared" ref="E173:J173" ca="1" si="35">E$138-E154</f>
        <v>0</v>
      </c>
      <c r="F173" s="123">
        <f t="shared" ca="1" si="35"/>
        <v>0</v>
      </c>
      <c r="G173" s="123">
        <f t="shared" ca="1" si="35"/>
        <v>0</v>
      </c>
      <c r="H173" s="123">
        <f t="shared" ca="1" si="35"/>
        <v>0</v>
      </c>
      <c r="I173" s="123">
        <f t="shared" ca="1" si="35"/>
        <v>0</v>
      </c>
      <c r="J173" s="123">
        <f t="shared" ca="1" si="35"/>
        <v>0</v>
      </c>
      <c r="K173" s="85"/>
      <c r="L173" s="85"/>
      <c r="M173" s="85"/>
      <c r="N173" s="85"/>
    </row>
    <row r="175" spans="3:16">
      <c r="C175" s="237" t="s">
        <v>236</v>
      </c>
    </row>
    <row r="176" spans="3:16">
      <c r="C176" s="334"/>
      <c r="D176" s="334"/>
      <c r="E176" s="568" t="str">
        <f ca="1">'C. Masterfiles'!D116</f>
        <v>Euro</v>
      </c>
      <c r="F176" s="569"/>
      <c r="G176" s="569"/>
      <c r="H176" s="569"/>
      <c r="I176" s="569"/>
      <c r="J176" s="570"/>
      <c r="K176" s="577" t="str">
        <f ca="1">'C. Masterfiles'!D117</f>
        <v>BGN</v>
      </c>
      <c r="L176" s="577"/>
      <c r="M176" s="577"/>
      <c r="N176" s="577"/>
      <c r="O176" s="577"/>
      <c r="P176" s="577"/>
    </row>
    <row r="177" spans="3:16">
      <c r="C177" s="289" t="s">
        <v>21</v>
      </c>
      <c r="D177" s="289" t="s">
        <v>45</v>
      </c>
      <c r="E177" s="264">
        <f ca="1">'C. Masterfiles'!$D$106</f>
        <v>2015</v>
      </c>
      <c r="F177" s="240">
        <f ca="1">'C. Masterfiles'!$D$107</f>
        <v>2016</v>
      </c>
      <c r="G177" s="240">
        <f ca="1">'C. Masterfiles'!$D$108</f>
        <v>2017</v>
      </c>
      <c r="H177" s="240">
        <f ca="1">'C. Masterfiles'!$D$109</f>
        <v>2018</v>
      </c>
      <c r="I177" s="240">
        <f ca="1">'C. Masterfiles'!$D$110</f>
        <v>2019</v>
      </c>
      <c r="J177" s="240">
        <f ca="1">'C. Masterfiles'!$D$111</f>
        <v>2020</v>
      </c>
      <c r="K177" s="264">
        <f ca="1">'C. Masterfiles'!$D$106</f>
        <v>2015</v>
      </c>
      <c r="L177" s="240">
        <f ca="1">'C. Masterfiles'!$D$107</f>
        <v>2016</v>
      </c>
      <c r="M177" s="240">
        <f ca="1">'C. Masterfiles'!$D$108</f>
        <v>2017</v>
      </c>
      <c r="N177" s="240">
        <f ca="1">'C. Masterfiles'!$D$109</f>
        <v>2018</v>
      </c>
      <c r="O177" s="240"/>
      <c r="P177" s="240">
        <f ca="1">'C. Masterfiles'!$D$111</f>
        <v>2020</v>
      </c>
    </row>
    <row r="178" spans="3:16">
      <c r="C178" s="491" t="str">
        <f ca="1">'C. Masterfiles'!C86</f>
        <v>S01</v>
      </c>
      <c r="D178" s="491" t="str">
        <f ca="1">'C. Masterfiles'!D86</f>
        <v>Повиквания в мрежата (On Net calls)</v>
      </c>
      <c r="E178" s="312">
        <f ca="1">IF('2.Traffic'!H74=0,0,E158/'2.Traffic'!H74)</f>
        <v>7.9051140672174931E-4</v>
      </c>
      <c r="F178" s="312">
        <f ca="1">IF('2.Traffic'!I74=0,0,F158/'2.Traffic'!I74)</f>
        <v>7.9866366723936426E-4</v>
      </c>
      <c r="G178" s="312">
        <f ca="1">IF('2.Traffic'!J74=0,0,G158/'2.Traffic'!J74)</f>
        <v>8.0708928209578031E-4</v>
      </c>
      <c r="H178" s="312">
        <f ca="1">IF('2.Traffic'!K74=0,0,H158/'2.Traffic'!K74)</f>
        <v>8.1579167363115201E-4</v>
      </c>
      <c r="I178" s="312">
        <f ca="1">IF('2.Traffic'!L74=0,0,I158/'2.Traffic'!L74)</f>
        <v>8.2477438871023405E-4</v>
      </c>
      <c r="J178" s="312">
        <f ca="1">IF('2.Traffic'!M74=0,0,J158/'2.Traffic'!M74)</f>
        <v>8.3404110055540948E-4</v>
      </c>
      <c r="K178" s="312">
        <f ca="1">E178*'C. Masterfiles'!$E$117</f>
        <v>1.54544980014102E-3</v>
      </c>
      <c r="L178" s="312">
        <f ca="1">F178*'C. Masterfiles'!$E$117</f>
        <v>1.5613874694529572E-3</v>
      </c>
      <c r="M178" s="312">
        <f ca="1">G178*'C. Masterfiles'!$E$117</f>
        <v>1.5778595464972505E-3</v>
      </c>
      <c r="N178" s="312">
        <f ca="1">H178*'C. Masterfiles'!$E$117</f>
        <v>1.5948727219489021E-3</v>
      </c>
      <c r="O178" s="312">
        <f ca="1">I178*'C. Masterfiles'!$E$117</f>
        <v>1.6124339299285076E-3</v>
      </c>
      <c r="P178" s="312">
        <f ca="1">J178*'C. Masterfiles'!$E$117</f>
        <v>1.6305503515858255E-3</v>
      </c>
    </row>
    <row r="179" spans="3:16" ht="25.5">
      <c r="C179" s="491" t="str">
        <f ca="1">'C. Masterfiles'!C87</f>
        <v>S02</v>
      </c>
      <c r="D179" s="491" t="str">
        <f ca="1">'C. Masterfiles'!D87</f>
        <v>Изходящи повиквания към ОП (Originating calls to OLO)</v>
      </c>
      <c r="E179" s="312">
        <f ca="1">IF('2.Traffic'!H75=0,0,E159/'2.Traffic'!H75)</f>
        <v>7.2106652579568566E-4</v>
      </c>
      <c r="F179" s="312">
        <f ca="1">IF('2.Traffic'!I75=0,0,F159/'2.Traffic'!I75)</f>
        <v>7.2910350963232705E-4</v>
      </c>
      <c r="G179" s="312">
        <f ca="1">IF('2.Traffic'!J75=0,0,G159/'2.Traffic'!J75)</f>
        <v>7.3738584649182533E-4</v>
      </c>
      <c r="H179" s="312">
        <f ca="1">IF('2.Traffic'!K75=0,0,H159/'2.Traffic'!K75)</f>
        <v>7.4591685999679199E-4</v>
      </c>
      <c r="I179" s="312">
        <f ca="1">IF('2.Traffic'!L75=0,0,I159/'2.Traffic'!L75)</f>
        <v>7.5469998541006329E-4</v>
      </c>
      <c r="J179" s="312">
        <f ca="1">IF('2.Traffic'!M75=0,0,J159/'2.Traffic'!M75)</f>
        <v>7.6373877138366346E-4</v>
      </c>
      <c r="K179" s="312">
        <f ca="1">E179*'C. Masterfiles'!$E$117</f>
        <v>1.4096850579305654E-3</v>
      </c>
      <c r="L179" s="312">
        <f ca="1">F179*'C. Masterfiles'!$E$117</f>
        <v>1.4253973613311995E-3</v>
      </c>
      <c r="M179" s="312">
        <f ca="1">G179*'C. Masterfiles'!$E$117</f>
        <v>1.4415893298915185E-3</v>
      </c>
      <c r="N179" s="312">
        <f ca="1">H179*'C. Masterfiles'!$E$117</f>
        <v>1.4582674612937283E-3</v>
      </c>
      <c r="O179" s="312">
        <f ca="1">I179*'C. Masterfiles'!$E$117</f>
        <v>1.4754384714766738E-3</v>
      </c>
      <c r="P179" s="312">
        <f ca="1">J179*'C. Masterfiles'!$E$117</f>
        <v>1.493109298055062E-3</v>
      </c>
    </row>
    <row r="180" spans="3:16" ht="25.5">
      <c r="C180" s="491" t="str">
        <f ca="1">'C. Masterfiles'!C88</f>
        <v>S03</v>
      </c>
      <c r="D180" s="491" t="str">
        <f ca="1">'C. Masterfiles'!D88</f>
        <v>Входящи повиквания от ОП (Terminating calls from OLO)</v>
      </c>
      <c r="E180" s="312">
        <f ca="1">IF('2.Traffic'!H76=0,0,E160/'2.Traffic'!H76)</f>
        <v>7.0278631279598069E-4</v>
      </c>
      <c r="F180" s="312">
        <f ca="1">IF('2.Traffic'!I76=0,0,F160/'2.Traffic'!I76)</f>
        <v>7.1061954597842155E-4</v>
      </c>
      <c r="G180" s="312">
        <f ca="1">IF('2.Traffic'!J76=0,0,G160/'2.Traffic'!J76)</f>
        <v>7.1869191208408559E-4</v>
      </c>
      <c r="H180" s="312">
        <f ca="1">IF('2.Traffic'!K76=0,0,H160/'2.Traffic'!K76)</f>
        <v>7.2700665047663879E-4</v>
      </c>
      <c r="I180" s="312">
        <f ca="1">IF('2.Traffic'!L76=0,0,I160/'2.Traffic'!L76)</f>
        <v>7.3556710932923166E-4</v>
      </c>
      <c r="J180" s="312">
        <f ca="1">IF('2.Traffic'!M76=0,0,J160/'2.Traffic'!M76)</f>
        <v>7.4437674732965415E-4</v>
      </c>
      <c r="K180" s="312">
        <f ca="1">E180*'C. Masterfiles'!$E$117</f>
        <v>1.3739472415161423E-3</v>
      </c>
      <c r="L180" s="312">
        <f ca="1">F180*'C. Masterfiles'!$E$117</f>
        <v>1.3892612123878143E-3</v>
      </c>
      <c r="M180" s="312">
        <f ca="1">G180*'C. Masterfiles'!$E$117</f>
        <v>1.4050426881243873E-3</v>
      </c>
      <c r="N180" s="312">
        <f ca="1">H180*'C. Masterfiles'!$E$117</f>
        <v>1.4212980016818288E-3</v>
      </c>
      <c r="O180" s="312">
        <f ca="1">I180*'C. Masterfiles'!$E$117</f>
        <v>1.4380336987386479E-3</v>
      </c>
      <c r="P180" s="312">
        <f ca="1">J180*'C. Masterfiles'!$E$117</f>
        <v>1.4552565410294739E-3</v>
      </c>
    </row>
    <row r="181" spans="3:16" ht="25.5">
      <c r="C181" s="491" t="str">
        <f ca="1">'C. Masterfiles'!C89</f>
        <v>S04</v>
      </c>
      <c r="D181" s="491" t="str">
        <f ca="1">'C. Masterfiles'!D89</f>
        <v>Изходящи международни повиквания (Outgoing Calls to International)</v>
      </c>
      <c r="E181" s="312">
        <f ca="1">IF('2.Traffic'!H77=0,0,E161/'2.Traffic'!H77)</f>
        <v>7.3005776499805882E-4</v>
      </c>
      <c r="F181" s="312">
        <f ca="1">IF('2.Traffic'!I77=0,0,F161/'2.Traffic'!I77)</f>
        <v>7.377055662804332E-4</v>
      </c>
      <c r="G181" s="312">
        <f ca="1">IF('2.Traffic'!J77=0,0,G161/'2.Traffic'!J77)</f>
        <v>7.4560699110256059E-4</v>
      </c>
      <c r="H181" s="312">
        <f ca="1">IF('2.Traffic'!K77=0,0,H161/'2.Traffic'!K77)</f>
        <v>7.5376525971255852E-4</v>
      </c>
      <c r="I181" s="312">
        <f ca="1">IF('2.Traffic'!L77=0,0,I161/'2.Traffic'!L77)</f>
        <v>7.6218370795599108E-4</v>
      </c>
      <c r="J181" s="312">
        <f ca="1">IF('2.Traffic'!M77=0,0,J161/'2.Traffic'!M77)</f>
        <v>7.7086578899548356E-4</v>
      </c>
      <c r="K181" s="312">
        <f ca="1">E181*'C. Masterfiles'!$E$117</f>
        <v>1.4272629305712051E-3</v>
      </c>
      <c r="L181" s="312">
        <f ca="1">F181*'C. Masterfiles'!$E$117</f>
        <v>1.4422143820782469E-3</v>
      </c>
      <c r="M181" s="312">
        <f ca="1">G181*'C. Masterfiles'!$E$117</f>
        <v>1.4576616676055061E-3</v>
      </c>
      <c r="N181" s="312">
        <f ca="1">H181*'C. Masterfiles'!$E$117</f>
        <v>1.473611082738052E-3</v>
      </c>
      <c r="O181" s="312">
        <f ca="1">I181*'C. Masterfiles'!$E$117</f>
        <v>1.4900691490539626E-3</v>
      </c>
      <c r="P181" s="312">
        <f ca="1">J181*'C. Masterfiles'!$E$117</f>
        <v>1.5070426174861704E-3</v>
      </c>
    </row>
    <row r="182" spans="3:16" ht="25.5">
      <c r="C182" s="491" t="str">
        <f ca="1">'C. Masterfiles'!C90</f>
        <v>S05</v>
      </c>
      <c r="D182" s="491" t="str">
        <f ca="1">'C. Masterfiles'!D90</f>
        <v>Входящи международни повиквания (Incoming calls from international)</v>
      </c>
      <c r="E182" s="312">
        <f ca="1">IF('2.Traffic'!H78=0,0,E162/'2.Traffic'!H78)</f>
        <v>7.1788564997034916E-4</v>
      </c>
      <c r="F182" s="312">
        <f ca="1">IF('2.Traffic'!I78=0,0,F162/'2.Traffic'!I78)</f>
        <v>7.2540594090865268E-4</v>
      </c>
      <c r="G182" s="312">
        <f ca="1">IF('2.Traffic'!J78=0,0,G162/'2.Traffic'!J78)</f>
        <v>7.331756267696984E-4</v>
      </c>
      <c r="H182" s="312">
        <f ca="1">IF('2.Traffic'!K78=0,0,H162/'2.Traffic'!K78)</f>
        <v>7.4119787410977965E-4</v>
      </c>
      <c r="I182" s="312">
        <f ca="1">IF('2.Traffic'!L78=0,0,I162/'2.Traffic'!L78)</f>
        <v>7.4947596315818536E-4</v>
      </c>
      <c r="J182" s="312">
        <f ca="1">IF('2.Traffic'!M78=0,0,J162/'2.Traffic'!M78)</f>
        <v>7.5801328950232379E-4</v>
      </c>
      <c r="K182" s="312">
        <f ca="1">E182*'C. Masterfiles'!$E$117</f>
        <v>1.4034664456920327E-3</v>
      </c>
      <c r="L182" s="312">
        <f ca="1">F182*'C. Masterfiles'!$E$117</f>
        <v>1.418168614476416E-3</v>
      </c>
      <c r="M182" s="312">
        <f ca="1">G182*'C. Masterfiles'!$E$117</f>
        <v>1.4333583503347604E-3</v>
      </c>
      <c r="N182" s="312">
        <f ca="1">H182*'C. Masterfiles'!$E$117</f>
        <v>1.4490418438846192E-3</v>
      </c>
      <c r="O182" s="312">
        <f ca="1">I182*'C. Masterfiles'!$E$117</f>
        <v>1.4652255079742524E-3</v>
      </c>
      <c r="P182" s="312">
        <f ca="1">J182*'C. Masterfiles'!$E$117</f>
        <v>1.481915980977043E-3</v>
      </c>
    </row>
    <row r="183" spans="3:16">
      <c r="C183" s="491" t="str">
        <f ca="1">'C. Masterfiles'!C91</f>
        <v>S06</v>
      </c>
      <c r="D183" s="491" t="str">
        <f ca="1">'C. Masterfiles'!D91</f>
        <v>Транзит на повиквания (Transit calls)</v>
      </c>
      <c r="E183" s="312">
        <f ca="1">IF('2.Traffic'!H79=0,0,E163/'2.Traffic'!H79)</f>
        <v>6.8554257546589263E-4</v>
      </c>
      <c r="F183" s="312">
        <f ca="1">IF('2.Traffic'!I79=0,0,F163/'2.Traffic'!I79)</f>
        <v>6.9284882859612035E-4</v>
      </c>
      <c r="G183" s="312">
        <f ca="1">IF('2.Traffic'!J79=0,0,G163/'2.Traffic'!J79)</f>
        <v>7.0039306636404555E-4</v>
      </c>
      <c r="H183" s="312">
        <f ca="1">IF('2.Traffic'!K79=0,0,H163/'2.Traffic'!K79)</f>
        <v>7.0817836113607727E-4</v>
      </c>
      <c r="I183" s="312">
        <f ca="1">IF('2.Traffic'!L79=0,0,I163/'2.Traffic'!L79)</f>
        <v>7.1620789375299236E-4</v>
      </c>
      <c r="J183" s="312">
        <f ca="1">IF('2.Traffic'!M79=0,0,J163/'2.Traffic'!M79)</f>
        <v>7.2448495516020696E-4</v>
      </c>
      <c r="K183" s="312">
        <f ca="1">E183*'C. Masterfiles'!$E$117</f>
        <v>1.3402357350358201E-3</v>
      </c>
      <c r="L183" s="312">
        <f ca="1">F183*'C. Masterfiles'!$E$117</f>
        <v>1.3545194599054154E-3</v>
      </c>
      <c r="M183" s="312">
        <f ca="1">G183*'C. Masterfiles'!$E$117</f>
        <v>1.369268444741709E-3</v>
      </c>
      <c r="N183" s="312">
        <f ca="1">H183*'C. Masterfiles'!$E$117</f>
        <v>1.3844886960210311E-3</v>
      </c>
      <c r="O183" s="312">
        <f ca="1">I183*'C. Masterfiles'!$E$117</f>
        <v>1.4001864322871001E-3</v>
      </c>
      <c r="P183" s="312">
        <f ca="1">J183*'C. Masterfiles'!$E$117</f>
        <v>1.4163680873382047E-3</v>
      </c>
    </row>
    <row r="184" spans="3:16" ht="25.5">
      <c r="C184" s="491" t="str">
        <f ca="1">'C. Masterfiles'!C92</f>
        <v>S07</v>
      </c>
      <c r="D184" s="491" t="str">
        <f ca="1">'C. Masterfiles'!D92</f>
        <v>Повиквания към специални номера (Calls to special numbers)</v>
      </c>
      <c r="E184" s="312">
        <f ca="1">IF('2.Traffic'!H80=0,0,E164/'2.Traffic'!H80)</f>
        <v>6.9837019334431562E-4</v>
      </c>
      <c r="F184" s="312">
        <f ca="1">IF('2.Traffic'!I80=0,0,F164/'2.Traffic'!I80)</f>
        <v>7.0589292046352491E-4</v>
      </c>
      <c r="G184" s="312">
        <f ca="1">IF('2.Traffic'!J80=0,0,G164/'2.Traffic'!J80)</f>
        <v>7.1365563388323149E-4</v>
      </c>
      <c r="H184" s="312">
        <f ca="1">IF('2.Traffic'!K80=0,0,H164/'2.Traffic'!K80)</f>
        <v>7.2166147247429598E-4</v>
      </c>
      <c r="I184" s="312">
        <f ca="1">IF('2.Traffic'!L80=0,0,I164/'2.Traffic'!L80)</f>
        <v>7.299136811616258E-4</v>
      </c>
      <c r="J184" s="312">
        <f ca="1">IF('2.Traffic'!M80=0,0,J164/'2.Traffic'!M80)</f>
        <v>7.3841561994463976E-4</v>
      </c>
      <c r="K184" s="312">
        <f ca="1">E184*'C. Masterfiles'!$E$117</f>
        <v>1.3653137279881372E-3</v>
      </c>
      <c r="L184" s="312">
        <f ca="1">F184*'C. Masterfiles'!$E$117</f>
        <v>1.3800206595061912E-3</v>
      </c>
      <c r="M184" s="312">
        <f ca="1">G184*'C. Masterfiles'!$E$117</f>
        <v>1.3951967642417177E-3</v>
      </c>
      <c r="N184" s="312">
        <f ca="1">H184*'C. Masterfiles'!$E$117</f>
        <v>1.4108481786872487E-3</v>
      </c>
      <c r="O184" s="312">
        <f ca="1">I184*'C. Masterfiles'!$E$117</f>
        <v>1.4269812466709785E-3</v>
      </c>
      <c r="P184" s="312">
        <f ca="1">J184*'C. Masterfiles'!$E$117</f>
        <v>1.4436025369917707E-3</v>
      </c>
    </row>
    <row r="185" spans="3:16">
      <c r="C185" s="491" t="str">
        <f ca="1">'C. Masterfiles'!C93</f>
        <v>S08</v>
      </c>
      <c r="D185" s="491" t="str">
        <f ca="1">'C. Masterfiles'!D93</f>
        <v>Достъп до интернет (Internet access)</v>
      </c>
      <c r="E185" s="312">
        <f ca="1">IF('2.Traffic'!H81=0,0,E165/'2.Traffic'!H81)</f>
        <v>6.5603783354629135</v>
      </c>
      <c r="F185" s="312">
        <f ca="1">IF('2.Traffic'!I81=0,0,F165/'2.Traffic'!I81)</f>
        <v>6.5790868641494571</v>
      </c>
      <c r="G185" s="312">
        <f ca="1">IF('2.Traffic'!J81=0,0,G165/'2.Traffic'!J81)</f>
        <v>6.6005131571900311</v>
      </c>
      <c r="H185" s="312">
        <f ca="1">IF('2.Traffic'!K81=0,0,H165/'2.Traffic'!K81)</f>
        <v>6.6246704124482143</v>
      </c>
      <c r="I185" s="312">
        <f ca="1">IF('2.Traffic'!L81=0,0,I165/'2.Traffic'!L81)</f>
        <v>6.6515730819392793</v>
      </c>
      <c r="J185" s="312">
        <f ca="1">IF('2.Traffic'!M81=0,0,J165/'2.Traffic'!M81)</f>
        <v>6.6812368813074858</v>
      </c>
      <c r="K185" s="312">
        <f ca="1">E185*'C. Masterfiles'!$E$117</f>
        <v>12.825539645829997</v>
      </c>
      <c r="L185" s="312">
        <f ca="1">F185*'C. Masterfiles'!$E$117</f>
        <v>12.86211481941219</v>
      </c>
      <c r="M185" s="312">
        <f ca="1">G185*'C. Masterfiles'!$E$117</f>
        <v>12.90400322230651</v>
      </c>
      <c r="N185" s="312">
        <f ca="1">H185*'C. Masterfiles'!$E$117</f>
        <v>12.951230656336259</v>
      </c>
      <c r="O185" s="312">
        <f ca="1">I185*'C. Masterfiles'!$E$117</f>
        <v>13.003825375191292</v>
      </c>
      <c r="P185" s="312">
        <f ca="1">J185*'C. Masterfiles'!$E$117</f>
        <v>13.061818102956135</v>
      </c>
    </row>
    <row r="186" spans="3:16" ht="25.5">
      <c r="C186" s="491" t="str">
        <f ca="1">'C. Masterfiles'!C94</f>
        <v>S09</v>
      </c>
      <c r="D186" s="491" t="str">
        <f ca="1">'C. Masterfiles'!D94</f>
        <v>Селищен нает капацитет на дребно (Retail local leased capacity)</v>
      </c>
      <c r="E186" s="312">
        <f ca="1">IF('2.Traffic'!H82=0,0,E166/'2.Traffic'!H82)</f>
        <v>1.3066986887961431</v>
      </c>
      <c r="F186" s="312">
        <f ca="1">IF('2.Traffic'!I82=0,0,F166/'2.Traffic'!I82)</f>
        <v>1.3154332024336441</v>
      </c>
      <c r="G186" s="312">
        <f ca="1">IF('2.Traffic'!J82=0,0,G166/'2.Traffic'!J82)</f>
        <v>1.3246629679059103</v>
      </c>
      <c r="H186" s="312">
        <f ca="1">IF('2.Traffic'!K82=0,0,H166/'2.Traffic'!K82)</f>
        <v>1.3343921685136848</v>
      </c>
      <c r="I186" s="312">
        <f ca="1">IF('2.Traffic'!L82=0,0,I166/'2.Traffic'!L82)</f>
        <v>1.344625214720129</v>
      </c>
      <c r="J186" s="312">
        <f ca="1">IF('2.Traffic'!M82=0,0,J166/'2.Traffic'!M82)</f>
        <v>1.3553667466246526</v>
      </c>
      <c r="K186" s="312">
        <f ca="1">E186*'C. Masterfiles'!$E$117</f>
        <v>2.5545959365964599</v>
      </c>
      <c r="L186" s="312">
        <f ca="1">F186*'C. Masterfiles'!$E$117</f>
        <v>2.5716719107577743</v>
      </c>
      <c r="M186" s="312">
        <f ca="1">G186*'C. Masterfiles'!$E$117</f>
        <v>2.5897161022560549</v>
      </c>
      <c r="N186" s="312">
        <f ca="1">H186*'C. Masterfiles'!$E$117</f>
        <v>2.6087366894442541</v>
      </c>
      <c r="O186" s="312">
        <f ca="1">I186*'C. Masterfiles'!$E$117</f>
        <v>2.6287422947778523</v>
      </c>
      <c r="P186" s="312">
        <f ca="1">J186*'C. Masterfiles'!$E$117</f>
        <v>2.6497419896511958</v>
      </c>
    </row>
    <row r="187" spans="3:16" ht="25.5">
      <c r="C187" s="491" t="str">
        <f ca="1">'C. Masterfiles'!C95</f>
        <v>S10</v>
      </c>
      <c r="D187" s="491" t="str">
        <f ca="1">'C. Masterfiles'!D95</f>
        <v>Национален нает капацитет на дребно (Retail long distance leased capacity)</v>
      </c>
      <c r="E187" s="312">
        <f ca="1">IF('2.Traffic'!H83=0,0,E167/'2.Traffic'!H83)</f>
        <v>3.6530196800401789</v>
      </c>
      <c r="F187" s="312">
        <f ca="1">IF('2.Traffic'!I83=0,0,F167/'2.Traffic'!I83)</f>
        <v>3.6669614099229464</v>
      </c>
      <c r="G187" s="312">
        <f ca="1">IF('2.Traffic'!J83=0,0,G167/'2.Traffic'!J83)</f>
        <v>3.6823840521703559</v>
      </c>
      <c r="H187" s="312">
        <f ca="1">IF('2.Traffic'!K83=0,0,H167/'2.Traffic'!K83)</f>
        <v>3.6992960496964065</v>
      </c>
      <c r="I187" s="312">
        <f ca="1">IF('2.Traffic'!L83=0,0,I167/'2.Traffic'!L83)</f>
        <v>3.717706527833315</v>
      </c>
      <c r="J187" s="312">
        <f ca="1">IF('2.Traffic'!M83=0,0,J167/'2.Traffic'!M83)</f>
        <v>3.7376253000213873</v>
      </c>
      <c r="K187" s="312">
        <f ca="1">E187*'C. Masterfiles'!$E$117</f>
        <v>7.1416534744785496</v>
      </c>
      <c r="L187" s="312">
        <f ca="1">F187*'C. Masterfiles'!$E$117</f>
        <v>7.1689095563993606</v>
      </c>
      <c r="M187" s="312">
        <f ca="1">G187*'C. Masterfiles'!$E$117</f>
        <v>7.1990608219930463</v>
      </c>
      <c r="N187" s="312">
        <f ca="1">H187*'C. Masterfiles'!$E$117</f>
        <v>7.2321237771564748</v>
      </c>
      <c r="O187" s="312">
        <f ca="1">I187*'C. Masterfiles'!$E$117</f>
        <v>7.2681162619141313</v>
      </c>
      <c r="P187" s="312">
        <f ca="1">J187*'C. Masterfiles'!$E$117</f>
        <v>7.3070574615418122</v>
      </c>
    </row>
    <row r="188" spans="3:16" ht="38.25">
      <c r="C188" s="491" t="str">
        <f ca="1">'C. Masterfiles'!C96</f>
        <v>S11</v>
      </c>
      <c r="D188" s="491" t="str">
        <f ca="1">'C. Masterfiles'!D96</f>
        <v>Международен нает капацитет на дребно (Retail International leased capacity)</v>
      </c>
      <c r="E188" s="312">
        <f ca="1">IF('2.Traffic'!H84=0,0,E168/'2.Traffic'!H84)</f>
        <v>1.9731549019727832</v>
      </c>
      <c r="F188" s="312">
        <f ca="1">IF('2.Traffic'!I84=0,0,F168/'2.Traffic'!I84)</f>
        <v>1.9804512179295641</v>
      </c>
      <c r="G188" s="312">
        <f ca="1">IF('2.Traffic'!J84=0,0,G168/'2.Traffic'!J84)</f>
        <v>1.9885495938515991</v>
      </c>
      <c r="H188" s="312">
        <f ca="1">IF('2.Traffic'!K84=0,0,H168/'2.Traffic'!K84)</f>
        <v>1.9974545174220955</v>
      </c>
      <c r="I188" s="312">
        <f ca="1">IF('2.Traffic'!L84=0,0,I168/'2.Traffic'!L84)</f>
        <v>2.0071708459861437</v>
      </c>
      <c r="J188" s="312">
        <f ca="1">IF('2.Traffic'!M84=0,0,J168/'2.Traffic'!M84)</f>
        <v>2.0177038095980016</v>
      </c>
      <c r="K188" s="312">
        <f ca="1">E188*'C. Masterfiles'!$E$117</f>
        <v>3.8575178333567912</v>
      </c>
      <c r="L188" s="312">
        <f ca="1">F188*'C. Masterfiles'!$E$117</f>
        <v>3.871782131052298</v>
      </c>
      <c r="M188" s="312">
        <f ca="1">G188*'C. Masterfiles'!$E$117</f>
        <v>3.8876144559798766</v>
      </c>
      <c r="N188" s="312">
        <f ca="1">H188*'C. Masterfiles'!$E$117</f>
        <v>3.9050235815601968</v>
      </c>
      <c r="O188" s="312">
        <f ca="1">I188*'C. Masterfiles'!$E$117</f>
        <v>3.9240190039029113</v>
      </c>
      <c r="P188" s="312">
        <f ca="1">J188*'C. Masterfiles'!$E$117</f>
        <v>3.9446109477640934</v>
      </c>
    </row>
    <row r="189" spans="3:16">
      <c r="C189" s="491" t="str">
        <f ca="1">'C. Masterfiles'!C97</f>
        <v>S12</v>
      </c>
      <c r="D189" s="491" t="str">
        <f ca="1">'C. Masterfiles'!D97</f>
        <v>IPTV</v>
      </c>
      <c r="E189" s="312">
        <f ca="1">IF('2.Traffic'!H85=0,0,E169/'2.Traffic'!H85)</f>
        <v>9.3542158315754396</v>
      </c>
      <c r="F189" s="312">
        <f ca="1">IF('2.Traffic'!I85=0,0,F169/'2.Traffic'!I85)</f>
        <v>9.3888057738859558</v>
      </c>
      <c r="G189" s="312">
        <f ca="1">IF('2.Traffic'!J85=0,0,G169/'2.Traffic'!J85)</f>
        <v>9.4271980745545232</v>
      </c>
      <c r="H189" s="312">
        <f ca="1">IF('2.Traffic'!K85=0,0,H169/'2.Traffic'!K85)</f>
        <v>9.4694140085202303</v>
      </c>
      <c r="I189" s="312">
        <f ca="1">IF('2.Traffic'!L85=0,0,I169/'2.Traffic'!L85)</f>
        <v>9.5154766031925995</v>
      </c>
      <c r="J189" s="312">
        <f ca="1">IF('2.Traffic'!M85=0,0,J169/'2.Traffic'!M85)</f>
        <v>9.5654106529093958</v>
      </c>
      <c r="K189" s="312">
        <f ca="1">E189*'C. Masterfiles'!$E$117</f>
        <v>18.287491950729986</v>
      </c>
      <c r="L189" s="312">
        <f ca="1">F189*'C. Masterfiles'!$E$117</f>
        <v>18.355115287947044</v>
      </c>
      <c r="M189" s="312">
        <f ca="1">G189*'C. Masterfiles'!$E$117</f>
        <v>18.430172235754092</v>
      </c>
      <c r="N189" s="312">
        <f ca="1">H189*'C. Masterfiles'!$E$117</f>
        <v>18.512704386657052</v>
      </c>
      <c r="O189" s="312">
        <f ca="1">I189*'C. Masterfiles'!$E$117</f>
        <v>18.602756759241533</v>
      </c>
      <c r="P189" s="312">
        <f ca="1">J189*'C. Masterfiles'!$E$117</f>
        <v>18.700377826437869</v>
      </c>
    </row>
    <row r="190" spans="3:16" ht="25.5">
      <c r="C190" s="491" t="str">
        <f ca="1">'C. Masterfiles'!C98</f>
        <v>S13</v>
      </c>
      <c r="D190" s="491" t="str">
        <f ca="1">'C. Masterfiles'!D98</f>
        <v>Селищен нает капацитет на едро (Wholesale local leased capacity)</v>
      </c>
      <c r="E190" s="312">
        <f ca="1">IF('2.Traffic'!H86=0,0,E170/'2.Traffic'!H86)</f>
        <v>2.8306862525484142</v>
      </c>
      <c r="F190" s="312">
        <f ca="1">IF('2.Traffic'!I86=0,0,F170/'2.Traffic'!I86)</f>
        <v>2.8398094403278549</v>
      </c>
      <c r="G190" s="312">
        <f ca="1">IF('2.Traffic'!J86=0,0,G170/'2.Traffic'!J86)</f>
        <v>2.8501046229811275</v>
      </c>
      <c r="H190" s="312">
        <f ca="1">IF('2.Traffic'!K86=0,0,H170/'2.Traffic'!K86)</f>
        <v>2.8615779113284536</v>
      </c>
      <c r="I190" s="312">
        <f ca="1">IF('2.Traffic'!L86=0,0,I170/'2.Traffic'!L86)</f>
        <v>2.8742359570796987</v>
      </c>
      <c r="J190" s="312">
        <f ca="1">IF('2.Traffic'!M86=0,0,J170/'2.Traffic'!M86)</f>
        <v>2.8880859570965942</v>
      </c>
      <c r="K190" s="312">
        <f ca="1">E190*'C. Masterfiles'!$E$117</f>
        <v>5.5339916237321498</v>
      </c>
      <c r="L190" s="312">
        <f ca="1">F190*'C. Masterfiles'!$E$117</f>
        <v>5.5518274558409564</v>
      </c>
      <c r="M190" s="312">
        <f ca="1">G190*'C. Masterfiles'!$E$117</f>
        <v>5.5719545379281046</v>
      </c>
      <c r="N190" s="312">
        <f ca="1">H190*'C. Masterfiles'!$E$117</f>
        <v>5.5943848166471266</v>
      </c>
      <c r="O190" s="312">
        <f ca="1">I190*'C. Masterfiles'!$E$117</f>
        <v>5.6191312960908109</v>
      </c>
      <c r="P190" s="312">
        <f ca="1">J190*'C. Masterfiles'!$E$117</f>
        <v>5.6462080461238422</v>
      </c>
    </row>
    <row r="191" spans="3:16" ht="38.25">
      <c r="C191" s="491" t="str">
        <f ca="1">'C. Masterfiles'!C99</f>
        <v>S14</v>
      </c>
      <c r="D191" s="491" t="str">
        <f ca="1">'C. Masterfiles'!D99</f>
        <v>Национален нает капацитет на  едро (Wholesale long distance leased capacity)</v>
      </c>
      <c r="E191" s="312">
        <f ca="1">IF('2.Traffic'!H87=0,0,E171/'2.Traffic'!H87)</f>
        <v>2.8306862525472454</v>
      </c>
      <c r="F191" s="312">
        <f ca="1">IF('2.Traffic'!I87=0,0,F171/'2.Traffic'!I87)</f>
        <v>2.8398094403267091</v>
      </c>
      <c r="G191" s="312">
        <f ca="1">IF('2.Traffic'!J87=0,0,G171/'2.Traffic'!J87)</f>
        <v>2.8501046229811275</v>
      </c>
      <c r="H191" s="312">
        <f ca="1">IF('2.Traffic'!K87=0,0,H171/'2.Traffic'!K87)</f>
        <v>2.8615779113273523</v>
      </c>
      <c r="I191" s="312">
        <f ca="1">IF('2.Traffic'!L87=0,0,I171/'2.Traffic'!L87)</f>
        <v>2.8742359570786187</v>
      </c>
      <c r="J191" s="312">
        <f ca="1">IF('2.Traffic'!M87=0,0,J171/'2.Traffic'!M87)</f>
        <v>2.8880859570960649</v>
      </c>
      <c r="K191" s="312">
        <f ca="1">E191*'C. Masterfiles'!$E$117</f>
        <v>5.5339916237298645</v>
      </c>
      <c r="L191" s="312">
        <f ca="1">F191*'C. Masterfiles'!$E$117</f>
        <v>5.5518274558387164</v>
      </c>
      <c r="M191" s="312">
        <f ca="1">G191*'C. Masterfiles'!$E$117</f>
        <v>5.5719545379281046</v>
      </c>
      <c r="N191" s="312">
        <f ca="1">H191*'C. Masterfiles'!$E$117</f>
        <v>5.5943848166449737</v>
      </c>
      <c r="O191" s="312">
        <f ca="1">I191*'C. Masterfiles'!$E$117</f>
        <v>5.6191312960886997</v>
      </c>
      <c r="P191" s="312">
        <f ca="1">J191*'C. Masterfiles'!$E$117</f>
        <v>5.6462080461228066</v>
      </c>
    </row>
    <row r="192" spans="3:16" ht="38.25">
      <c r="C192" s="491" t="str">
        <f ca="1">'C. Masterfiles'!C100</f>
        <v>S15</v>
      </c>
      <c r="D192" s="491" t="str">
        <f ca="1">'C. Masterfiles'!D100</f>
        <v>Международен нает капацитет на  едро (Wholesale International leased capacity)</v>
      </c>
      <c r="E192" s="312">
        <f ca="1">IF('2.Traffic'!H88=0,0,E172/'2.Traffic'!H88)</f>
        <v>3.0589545236031213</v>
      </c>
      <c r="F192" s="312">
        <f ca="1">IF('2.Traffic'!I88=0,0,F172/'2.Traffic'!I88)</f>
        <v>3.0679245983916079</v>
      </c>
      <c r="G192" s="312">
        <f ca="1">IF('2.Traffic'!J88=0,0,G172/'2.Traffic'!J88)</f>
        <v>3.0781776249135078</v>
      </c>
      <c r="H192" s="312">
        <f ca="1">IF('2.Traffic'!K88=0,0,H172/'2.Traffic'!K88)</f>
        <v>3.0897200136288898</v>
      </c>
      <c r="I192" s="312">
        <f ca="1">IF('2.Traffic'!L88=0,0,I172/'2.Traffic'!L88)</f>
        <v>3.102558767666308</v>
      </c>
      <c r="J192" s="312">
        <f ca="1">IF('2.Traffic'!M88=0,0,J172/'2.Traffic'!M88)</f>
        <v>3.1167014873322239</v>
      </c>
      <c r="K192" s="312">
        <f ca="1">E192*'C. Masterfiles'!$E$117</f>
        <v>5.980256093644102</v>
      </c>
      <c r="L192" s="312">
        <f ca="1">F192*'C. Masterfiles'!$E$117</f>
        <v>5.9977925898555933</v>
      </c>
      <c r="M192" s="312">
        <f ca="1">G192*'C. Masterfiles'!$E$117</f>
        <v>6.0178372567059082</v>
      </c>
      <c r="N192" s="312">
        <f ca="1">H192*'C. Masterfiles'!$E$117</f>
        <v>6.0404026266444797</v>
      </c>
      <c r="O192" s="312">
        <f ca="1">I192*'C. Masterfiles'!$E$117</f>
        <v>6.065502390787632</v>
      </c>
      <c r="P192" s="312">
        <f ca="1">J192*'C. Masterfiles'!$E$117</f>
        <v>6.0931514077344975</v>
      </c>
    </row>
  </sheetData>
  <mergeCells count="15">
    <mergeCell ref="C5:H5"/>
    <mergeCell ref="E176:J176"/>
    <mergeCell ref="E72:H73"/>
    <mergeCell ref="I72:L73"/>
    <mergeCell ref="E92:H93"/>
    <mergeCell ref="I92:L93"/>
    <mergeCell ref="E112:H113"/>
    <mergeCell ref="I112:L113"/>
    <mergeCell ref="K176:P176"/>
    <mergeCell ref="E12:H13"/>
    <mergeCell ref="I12:L13"/>
    <mergeCell ref="E32:H33"/>
    <mergeCell ref="I32:L33"/>
    <mergeCell ref="E52:H53"/>
    <mergeCell ref="I52:L53"/>
  </mergeCells>
  <phoneticPr fontId="2" type="noConversion"/>
  <conditionalFormatting sqref="C8">
    <cfRule type="cellIs" dxfId="0" priority="1" stopIfTrue="1" operator="equal">
      <formula>"NOT OK"</formula>
    </cfRule>
  </conditionalFormatting>
  <pageMargins left="0.75" right="0.75" top="1" bottom="1" header="0.5" footer="0.5"/>
  <pageSetup orientation="portrait" horizontalDpi="4294967293" verticalDpi="4294967293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 enableFormatConditionsCalculation="0">
    <tabColor indexed="46"/>
  </sheetPr>
  <dimension ref="A1:AF59"/>
  <sheetViews>
    <sheetView topLeftCell="A13" workbookViewId="0">
      <selection activeCell="N29" sqref="N29"/>
    </sheetView>
  </sheetViews>
  <sheetFormatPr defaultColWidth="8.85546875" defaultRowHeight="12.75"/>
  <cols>
    <col min="1" max="1" width="4.7109375" style="1" customWidth="1"/>
    <col min="2" max="16384" width="8.85546875" style="1"/>
  </cols>
  <sheetData>
    <row r="1" spans="1:32" ht="26.25">
      <c r="A1" s="2" t="s">
        <v>592</v>
      </c>
      <c r="B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 spans="1:3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spans="1:3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</row>
    <row r="4" spans="1:3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</row>
    <row r="5" spans="1:3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3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</row>
    <row r="8" spans="1:3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6"/>
      <c r="R9" s="6" t="s">
        <v>7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</row>
    <row r="10" spans="1:32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</row>
    <row r="12" spans="1:3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</row>
    <row r="14" spans="1:3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</row>
    <row r="15" spans="1:3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</row>
    <row r="16" spans="1:3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</row>
    <row r="17" spans="1:3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</row>
    <row r="18" spans="1:3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</row>
    <row r="19" spans="1:3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</row>
    <row r="20" spans="1:3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</row>
    <row r="21" spans="1:3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</row>
    <row r="23" spans="1:3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</row>
    <row r="24" spans="1:3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</row>
    <row r="25" spans="1:3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</row>
    <row r="26" spans="1:3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</row>
    <row r="27" spans="1:3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</row>
    <row r="28" spans="1:3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</row>
    <row r="29" spans="1:3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</row>
    <row r="30" spans="1:3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</row>
    <row r="31" spans="1:3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</row>
    <row r="32" spans="1:3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</row>
    <row r="33" spans="1:32">
      <c r="A33" s="3"/>
      <c r="B33" s="4"/>
      <c r="C33" s="3"/>
      <c r="D33" s="3"/>
      <c r="E33" s="3"/>
      <c r="F33" s="3"/>
      <c r="G33" s="3"/>
      <c r="H33" s="3"/>
      <c r="I33" s="3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ht="26.25" hidden="1">
      <c r="A34" s="3"/>
      <c r="B34" s="4"/>
      <c r="C34" s="2" t="s">
        <v>8</v>
      </c>
      <c r="D34" s="3"/>
      <c r="E34" s="3"/>
      <c r="F34" s="3"/>
      <c r="G34" s="3"/>
      <c r="H34" s="3"/>
      <c r="I34" s="3"/>
      <c r="J34" s="3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</row>
    <row r="35" spans="1:32" ht="12.75" hidden="1" customHeight="1">
      <c r="A35" s="3"/>
      <c r="B35" s="4"/>
      <c r="C35" s="2"/>
      <c r="D35" s="3"/>
      <c r="E35" s="3"/>
      <c r="F35" s="3"/>
      <c r="G35" s="3"/>
      <c r="H35" s="3"/>
      <c r="I35" s="3"/>
      <c r="J35" s="3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</row>
    <row r="36" spans="1:32" ht="15.75">
      <c r="A36" s="5"/>
      <c r="B36" s="143" t="s">
        <v>47</v>
      </c>
      <c r="C36" s="144"/>
      <c r="D36" s="145"/>
      <c r="E36" s="145"/>
      <c r="F36" s="145"/>
      <c r="G36" s="145"/>
      <c r="H36" s="145"/>
      <c r="I36" s="146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</row>
    <row r="37" spans="1:32">
      <c r="A37" s="3"/>
      <c r="B37" s="147"/>
      <c r="C37" s="140"/>
      <c r="D37" s="3"/>
      <c r="E37" s="3" t="s">
        <v>434</v>
      </c>
      <c r="F37" s="3"/>
      <c r="G37" s="3"/>
      <c r="H37" s="3"/>
      <c r="I37" s="148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</row>
    <row r="38" spans="1:32">
      <c r="A38" s="3"/>
      <c r="B38" s="147"/>
      <c r="C38" s="141"/>
      <c r="D38" s="3"/>
      <c r="E38" s="3" t="s">
        <v>435</v>
      </c>
      <c r="F38" s="3"/>
      <c r="G38" s="3"/>
      <c r="H38" s="3"/>
      <c r="I38" s="148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</row>
    <row r="39" spans="1:32">
      <c r="A39" s="3"/>
      <c r="B39" s="147"/>
      <c r="C39" s="142"/>
      <c r="D39" s="3"/>
      <c r="E39" s="3" t="s">
        <v>436</v>
      </c>
      <c r="F39" s="3"/>
      <c r="G39" s="3"/>
      <c r="H39" s="3"/>
      <c r="I39" s="148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</row>
    <row r="40" spans="1:32">
      <c r="A40" s="3"/>
      <c r="B40" s="149"/>
      <c r="C40" s="150"/>
      <c r="D40" s="150"/>
      <c r="E40" s="150"/>
      <c r="F40" s="150"/>
      <c r="G40" s="150"/>
      <c r="H40" s="150"/>
      <c r="I40" s="151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</row>
    <row r="41" spans="1:32">
      <c r="A41" s="3"/>
      <c r="B41" s="4"/>
      <c r="C41" s="3"/>
      <c r="D41" s="3"/>
      <c r="E41" s="3"/>
      <c r="F41" s="3"/>
      <c r="G41" s="3"/>
      <c r="H41" s="3"/>
      <c r="I41" s="3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</row>
    <row r="42" spans="1:32" ht="15.75">
      <c r="A42" s="3"/>
      <c r="B42" s="143" t="s">
        <v>11</v>
      </c>
      <c r="C42" s="153"/>
      <c r="D42" s="153"/>
      <c r="E42" s="153"/>
      <c r="F42" s="153"/>
      <c r="G42" s="153"/>
      <c r="H42" s="153"/>
      <c r="I42" s="153"/>
      <c r="J42" s="153"/>
      <c r="K42" s="152"/>
      <c r="L42" s="152"/>
      <c r="M42" s="152"/>
      <c r="N42" s="44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</row>
    <row r="43" spans="1:32">
      <c r="A43" s="3"/>
      <c r="B43" s="147"/>
      <c r="C43" s="441"/>
      <c r="D43" s="3"/>
      <c r="E43" s="451" t="s">
        <v>438</v>
      </c>
      <c r="F43" s="3"/>
      <c r="G43" s="3"/>
      <c r="H43" s="3"/>
      <c r="I43" s="3"/>
      <c r="J43" s="3"/>
      <c r="K43" s="447"/>
      <c r="L43" s="447"/>
      <c r="M43" s="447"/>
      <c r="N43" s="448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</row>
    <row r="44" spans="1:32">
      <c r="A44" s="3"/>
      <c r="B44" s="147"/>
      <c r="C44" s="442"/>
      <c r="D44" s="3"/>
      <c r="E44" s="452" t="s">
        <v>439</v>
      </c>
      <c r="F44" s="3"/>
      <c r="G44" s="3"/>
      <c r="H44" s="3"/>
      <c r="I44" s="3"/>
      <c r="J44" s="3"/>
      <c r="K44" s="447"/>
      <c r="L44" s="447"/>
      <c r="M44" s="447"/>
      <c r="N44" s="448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</row>
    <row r="45" spans="1:32">
      <c r="A45" s="3"/>
      <c r="B45" s="147"/>
      <c r="C45" s="443"/>
      <c r="D45" s="3"/>
      <c r="E45" s="5" t="s">
        <v>440</v>
      </c>
      <c r="F45" s="3"/>
      <c r="G45" s="3"/>
      <c r="H45" s="3"/>
      <c r="I45" s="3"/>
      <c r="J45" s="3"/>
      <c r="K45" s="447"/>
      <c r="L45" s="447"/>
      <c r="M45" s="447"/>
      <c r="N45" s="448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</row>
    <row r="46" spans="1:32">
      <c r="A46" s="3"/>
      <c r="B46" s="147"/>
      <c r="C46" s="444"/>
      <c r="D46" s="3"/>
      <c r="E46" s="5" t="s">
        <v>437</v>
      </c>
      <c r="F46" s="3"/>
      <c r="G46" s="3"/>
      <c r="H46" s="3"/>
      <c r="I46" s="3"/>
      <c r="J46" s="3"/>
      <c r="K46" s="447"/>
      <c r="L46" s="447"/>
      <c r="M46" s="447"/>
      <c r="N46" s="448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</row>
    <row r="47" spans="1:32">
      <c r="A47" s="3"/>
      <c r="B47" s="147"/>
      <c r="C47" s="445"/>
      <c r="D47" s="3"/>
      <c r="E47" s="5" t="s">
        <v>441</v>
      </c>
      <c r="F47" s="3"/>
      <c r="G47" s="3"/>
      <c r="H47" s="3"/>
      <c r="I47" s="3"/>
      <c r="J47" s="3"/>
      <c r="K47" s="447"/>
      <c r="L47" s="447"/>
      <c r="M47" s="447"/>
      <c r="N47" s="448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</row>
    <row r="48" spans="1:32">
      <c r="A48" s="3"/>
      <c r="B48" s="149"/>
      <c r="C48" s="150"/>
      <c r="D48" s="150"/>
      <c r="E48" s="150"/>
      <c r="F48" s="150"/>
      <c r="G48" s="150"/>
      <c r="H48" s="150"/>
      <c r="I48" s="150"/>
      <c r="J48" s="449"/>
      <c r="K48" s="449"/>
      <c r="L48" s="449"/>
      <c r="M48" s="449"/>
      <c r="N48" s="450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</row>
    <row r="49" spans="1:32">
      <c r="B49" s="4"/>
      <c r="C49" s="3"/>
      <c r="D49" s="3"/>
      <c r="E49" s="3"/>
      <c r="F49" s="447"/>
      <c r="G49" s="447"/>
      <c r="H49" s="3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</row>
    <row r="50" spans="1:32">
      <c r="A50" s="6"/>
      <c r="B50" s="6"/>
      <c r="C50" s="6"/>
      <c r="D50" s="6"/>
      <c r="E50" s="3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</row>
    <row r="51" spans="1:3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</row>
    <row r="52" spans="1:3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</row>
    <row r="53" spans="1:3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</row>
    <row r="54" spans="1:3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</row>
    <row r="55" spans="1:3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</row>
    <row r="56" spans="1:3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</row>
    <row r="57" spans="1:3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</row>
    <row r="58" spans="1:32">
      <c r="A58" s="6"/>
      <c r="B58" s="6"/>
      <c r="C58" s="6"/>
      <c r="D58" s="6"/>
      <c r="E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</row>
    <row r="59" spans="1:32">
      <c r="E59" s="6"/>
    </row>
  </sheetData>
  <phoneticPr fontId="2" type="noConversion"/>
  <pageMargins left="0.75" right="0.75" top="1" bottom="1" header="0.5" footer="0.5"/>
  <pageSetup paperSize="9" orientation="portrait" verticalDpi="2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 enableFormatConditionsCalculation="0">
    <tabColor indexed="46"/>
  </sheetPr>
  <dimension ref="A1:K59"/>
  <sheetViews>
    <sheetView showGridLines="0" topLeftCell="A46" workbookViewId="0">
      <selection activeCell="L54" sqref="L54"/>
    </sheetView>
  </sheetViews>
  <sheetFormatPr defaultColWidth="8.85546875" defaultRowHeight="12.75"/>
  <cols>
    <col min="1" max="1" width="4.7109375" style="1" customWidth="1"/>
    <col min="2" max="2" width="15.7109375" style="1" customWidth="1"/>
    <col min="3" max="3" width="15.7109375" style="70" customWidth="1"/>
    <col min="4" max="4" width="41.140625" style="1" customWidth="1"/>
    <col min="5" max="5" width="15" style="1" customWidth="1"/>
    <col min="6" max="6" width="15.7109375" style="1" customWidth="1"/>
    <col min="7" max="7" width="14.7109375" style="59" customWidth="1"/>
    <col min="8" max="8" width="12.7109375" style="1" customWidth="1"/>
    <col min="9" max="16384" width="8.85546875" style="1"/>
  </cols>
  <sheetData>
    <row r="1" spans="1:11" s="97" customFormat="1" ht="26.25">
      <c r="A1" s="43" t="s">
        <v>468</v>
      </c>
      <c r="C1" s="99"/>
    </row>
    <row r="2" spans="1:11">
      <c r="G2" s="1"/>
    </row>
    <row r="3" spans="1:11" ht="25.5">
      <c r="B3" s="453" t="s">
        <v>442</v>
      </c>
      <c r="C3" s="493" t="s">
        <v>443</v>
      </c>
      <c r="D3" s="493"/>
      <c r="E3" s="493"/>
      <c r="F3" s="493"/>
      <c r="G3" s="493"/>
    </row>
    <row r="4" spans="1:11" ht="25.5">
      <c r="B4" s="454" t="s">
        <v>444</v>
      </c>
      <c r="C4" s="494" t="s">
        <v>445</v>
      </c>
      <c r="D4" s="494"/>
      <c r="E4" s="494"/>
      <c r="F4" s="494"/>
      <c r="G4" s="494"/>
    </row>
    <row r="5" spans="1:11" ht="25.5">
      <c r="B5" s="455" t="s">
        <v>446</v>
      </c>
      <c r="C5" s="495" t="s">
        <v>590</v>
      </c>
      <c r="D5" s="496"/>
      <c r="E5" s="496"/>
      <c r="F5" s="496"/>
      <c r="G5" s="496"/>
    </row>
    <row r="6" spans="1:11" ht="25.5">
      <c r="B6" s="456" t="s">
        <v>447</v>
      </c>
      <c r="C6" s="497" t="s">
        <v>448</v>
      </c>
      <c r="D6" s="497"/>
      <c r="E6" s="497"/>
      <c r="F6" s="497"/>
      <c r="G6" s="497"/>
    </row>
    <row r="7" spans="1:11" ht="25.5">
      <c r="B7" s="457" t="s">
        <v>449</v>
      </c>
      <c r="C7" s="498" t="s">
        <v>450</v>
      </c>
      <c r="D7" s="498"/>
      <c r="E7" s="498"/>
      <c r="F7" s="498"/>
      <c r="G7" s="498"/>
    </row>
    <row r="9" spans="1:11" ht="15.75">
      <c r="B9" s="76" t="s">
        <v>12</v>
      </c>
      <c r="C9" s="76" t="s">
        <v>451</v>
      </c>
    </row>
    <row r="10" spans="1:11" ht="12.75" customHeight="1">
      <c r="C10" s="1"/>
      <c r="G10" s="1"/>
    </row>
    <row r="11" spans="1:11" ht="12.75" customHeight="1">
      <c r="C11" s="402"/>
      <c r="G11" s="1"/>
    </row>
    <row r="12" spans="1:11" ht="12.75" customHeight="1">
      <c r="C12" s="402"/>
      <c r="G12" s="1"/>
    </row>
    <row r="13" spans="1:11">
      <c r="C13" s="351" t="s">
        <v>16</v>
      </c>
      <c r="D13" s="63" t="s">
        <v>19</v>
      </c>
      <c r="E13" s="63" t="s">
        <v>27</v>
      </c>
      <c r="F13" s="64" t="s">
        <v>51</v>
      </c>
      <c r="G13" s="170" t="s">
        <v>374</v>
      </c>
    </row>
    <row r="14" spans="1:11">
      <c r="C14" s="136" t="s">
        <v>91</v>
      </c>
      <c r="D14" s="371" t="s">
        <v>327</v>
      </c>
      <c r="E14" s="319" t="s">
        <v>9</v>
      </c>
      <c r="F14" s="128">
        <f ca="1">SUMPRODUCT('2.Traffic'!G14:G18,'2.Traffic'!G34:G38)/SUM('2.Traffic'!G14:G18)</f>
        <v>0.75</v>
      </c>
      <c r="G14" s="433">
        <v>0.5</v>
      </c>
      <c r="K14" s="349"/>
    </row>
    <row r="15" spans="1:11">
      <c r="C15" s="137"/>
      <c r="D15" s="350" t="s">
        <v>286</v>
      </c>
      <c r="E15" s="319" t="s">
        <v>9</v>
      </c>
      <c r="F15" s="128">
        <f ca="1">'2.Traffic'!F41</f>
        <v>0.75</v>
      </c>
      <c r="G15" s="433">
        <v>0.2</v>
      </c>
      <c r="K15" s="349"/>
    </row>
    <row r="16" spans="1:11">
      <c r="C16" s="137"/>
      <c r="D16" s="371" t="s">
        <v>328</v>
      </c>
      <c r="E16" s="319" t="s">
        <v>9</v>
      </c>
      <c r="F16" s="128">
        <f ca="1">SUMPRODUCT('2.Traffic'!F22:F24,'2.Traffic'!F42:F44)/SUM('2.Traffic'!F22:F24)</f>
        <v>0.75</v>
      </c>
      <c r="G16" s="433">
        <v>0.5</v>
      </c>
      <c r="K16" s="349"/>
    </row>
    <row r="17" spans="3:11">
      <c r="C17" s="137"/>
      <c r="D17" s="371" t="s">
        <v>329</v>
      </c>
      <c r="E17" s="319" t="s">
        <v>9</v>
      </c>
      <c r="F17" s="128">
        <f ca="1">SUMPRODUCT('2.Traffic'!F26:F28,'2.Traffic'!F46:F48)/SUM('2.Traffic'!F26:F28)</f>
        <v>1</v>
      </c>
      <c r="G17" s="433">
        <v>0.5</v>
      </c>
      <c r="K17" s="349"/>
    </row>
    <row r="18" spans="3:11">
      <c r="C18" s="320"/>
      <c r="D18" s="350" t="s">
        <v>287</v>
      </c>
      <c r="E18" s="319" t="s">
        <v>9</v>
      </c>
      <c r="F18" s="128">
        <f ca="1">'2.Traffic'!F45</f>
        <v>0.75</v>
      </c>
      <c r="G18" s="433">
        <v>0.2</v>
      </c>
      <c r="K18" s="349"/>
    </row>
    <row r="19" spans="3:11">
      <c r="C19" s="137" t="s">
        <v>17</v>
      </c>
      <c r="D19" s="113" t="s">
        <v>15</v>
      </c>
      <c r="E19" s="319" t="s">
        <v>9</v>
      </c>
      <c r="F19" s="437">
        <v>7.5999999999999998E-2</v>
      </c>
      <c r="G19" s="437">
        <v>7.5999999999999998E-2</v>
      </c>
    </row>
    <row r="20" spans="3:11">
      <c r="C20" s="137"/>
      <c r="D20" s="411" t="s">
        <v>383</v>
      </c>
      <c r="E20" s="385" t="s">
        <v>387</v>
      </c>
      <c r="F20" s="435">
        <v>0.01</v>
      </c>
      <c r="G20" s="435">
        <v>0.01</v>
      </c>
    </row>
    <row r="21" spans="3:11">
      <c r="C21" s="137"/>
      <c r="D21" s="411" t="s">
        <v>384</v>
      </c>
      <c r="E21" s="385" t="s">
        <v>387</v>
      </c>
      <c r="F21" s="435">
        <v>-0.02</v>
      </c>
      <c r="G21" s="435">
        <v>-0.02</v>
      </c>
    </row>
    <row r="22" spans="3:11">
      <c r="C22" s="137"/>
      <c r="D22" s="411" t="s">
        <v>412</v>
      </c>
      <c r="E22" s="385" t="s">
        <v>387</v>
      </c>
      <c r="F22" s="435">
        <v>0.02</v>
      </c>
      <c r="G22" s="435">
        <v>0.02</v>
      </c>
    </row>
    <row r="23" spans="3:11">
      <c r="C23" s="137"/>
      <c r="D23" s="411" t="s">
        <v>385</v>
      </c>
      <c r="E23" s="385" t="s">
        <v>387</v>
      </c>
      <c r="F23" s="437">
        <v>2.3E-2</v>
      </c>
      <c r="G23" s="437">
        <v>2.3E-2</v>
      </c>
    </row>
    <row r="24" spans="3:11">
      <c r="C24" s="137"/>
      <c r="D24" s="411" t="s">
        <v>386</v>
      </c>
      <c r="E24" s="385" t="s">
        <v>387</v>
      </c>
      <c r="F24" s="437">
        <v>2.3E-2</v>
      </c>
      <c r="G24" s="437">
        <v>2.3E-2</v>
      </c>
    </row>
    <row r="25" spans="3:11">
      <c r="C25" s="137"/>
      <c r="D25" s="411" t="s">
        <v>388</v>
      </c>
      <c r="E25" s="385" t="s">
        <v>9</v>
      </c>
      <c r="F25" s="438">
        <v>0.1</v>
      </c>
      <c r="G25" s="438">
        <v>0.1</v>
      </c>
    </row>
    <row r="26" spans="3:11">
      <c r="C26" s="137"/>
      <c r="D26" s="411" t="s">
        <v>401</v>
      </c>
      <c r="E26" s="385" t="s">
        <v>9</v>
      </c>
      <c r="F26" s="438">
        <v>0.1</v>
      </c>
      <c r="G26" s="438">
        <v>0.1</v>
      </c>
    </row>
    <row r="27" spans="3:11">
      <c r="C27" s="137"/>
      <c r="D27" s="113" t="s">
        <v>282</v>
      </c>
      <c r="E27" s="319" t="s">
        <v>9</v>
      </c>
      <c r="F27" s="435">
        <v>0.05</v>
      </c>
      <c r="G27" s="435">
        <v>0.05</v>
      </c>
    </row>
    <row r="28" spans="3:11">
      <c r="C28" s="136" t="s">
        <v>18</v>
      </c>
      <c r="D28" s="374" t="s">
        <v>381</v>
      </c>
      <c r="E28" s="385" t="s">
        <v>375</v>
      </c>
      <c r="F28" s="359">
        <v>250</v>
      </c>
      <c r="G28" s="359">
        <v>250</v>
      </c>
    </row>
    <row r="29" spans="3:11">
      <c r="C29" s="137"/>
      <c r="D29" s="374" t="s">
        <v>402</v>
      </c>
      <c r="E29" s="385" t="s">
        <v>375</v>
      </c>
      <c r="F29" s="359">
        <v>300</v>
      </c>
      <c r="G29" s="359">
        <v>300</v>
      </c>
    </row>
    <row r="30" spans="3:11">
      <c r="C30" s="137"/>
      <c r="D30" s="374" t="s">
        <v>376</v>
      </c>
      <c r="E30" s="385" t="s">
        <v>9</v>
      </c>
      <c r="F30" s="435">
        <v>0.1</v>
      </c>
      <c r="G30" s="435">
        <v>0.1</v>
      </c>
    </row>
    <row r="31" spans="3:11">
      <c r="C31" s="137"/>
      <c r="D31" s="374" t="s">
        <v>377</v>
      </c>
      <c r="E31" s="385" t="s">
        <v>9</v>
      </c>
      <c r="F31" s="435">
        <v>0.06</v>
      </c>
      <c r="G31" s="435">
        <v>0.06</v>
      </c>
    </row>
    <row r="32" spans="3:11">
      <c r="C32" s="137"/>
      <c r="D32" s="374" t="s">
        <v>378</v>
      </c>
      <c r="E32" s="385" t="s">
        <v>9</v>
      </c>
      <c r="F32" s="435">
        <v>0.08</v>
      </c>
      <c r="G32" s="435">
        <v>0.08</v>
      </c>
    </row>
    <row r="33" spans="1:11" ht="25.5">
      <c r="C33" s="137"/>
      <c r="D33" s="374" t="s">
        <v>382</v>
      </c>
      <c r="E33" s="385" t="s">
        <v>9</v>
      </c>
      <c r="F33" s="435">
        <v>0.1</v>
      </c>
      <c r="G33" s="435">
        <v>0.1</v>
      </c>
    </row>
    <row r="34" spans="1:11">
      <c r="C34" s="137"/>
      <c r="D34" s="374" t="s">
        <v>360</v>
      </c>
      <c r="E34" s="385" t="s">
        <v>361</v>
      </c>
      <c r="F34" s="359">
        <v>25</v>
      </c>
      <c r="G34" s="359">
        <v>25</v>
      </c>
    </row>
    <row r="35" spans="1:11">
      <c r="C35" s="320"/>
      <c r="D35" s="374" t="s">
        <v>380</v>
      </c>
      <c r="E35" s="385" t="s">
        <v>361</v>
      </c>
      <c r="F35" s="359">
        <v>20</v>
      </c>
      <c r="G35" s="359">
        <v>20</v>
      </c>
    </row>
    <row r="36" spans="1:11">
      <c r="C36" s="1"/>
      <c r="G36" s="1"/>
    </row>
    <row r="37" spans="1:11" ht="15.75">
      <c r="B37" s="76" t="s">
        <v>14</v>
      </c>
      <c r="C37" s="76" t="s">
        <v>597</v>
      </c>
    </row>
    <row r="38" spans="1:11" ht="15.75">
      <c r="A38" s="76"/>
      <c r="B38" s="76"/>
    </row>
    <row r="39" spans="1:11" ht="15.75">
      <c r="A39" s="76"/>
      <c r="B39" s="76"/>
      <c r="C39" s="70" t="s">
        <v>231</v>
      </c>
      <c r="D39" s="318" t="s">
        <v>51</v>
      </c>
    </row>
    <row r="41" spans="1:11">
      <c r="C41" s="440" t="s">
        <v>431</v>
      </c>
      <c r="D41" s="155"/>
      <c r="E41" s="156"/>
      <c r="F41" s="193" t="s">
        <v>371</v>
      </c>
      <c r="G41" s="57" t="s">
        <v>51</v>
      </c>
      <c r="H41" s="57" t="s">
        <v>13</v>
      </c>
    </row>
    <row r="42" spans="1:11">
      <c r="C42" s="154"/>
      <c r="D42" s="157"/>
      <c r="E42" s="158"/>
      <c r="F42" s="57" t="str">
        <f ca="1">'C. Masterfiles'!$D$116</f>
        <v>Euro</v>
      </c>
      <c r="G42" s="57" t="str">
        <f ca="1">'C. Masterfiles'!$D$116</f>
        <v>Euro</v>
      </c>
      <c r="H42" s="57" t="s">
        <v>9</v>
      </c>
    </row>
    <row r="43" spans="1:11">
      <c r="B43" s="41"/>
      <c r="C43" s="63" t="s">
        <v>21</v>
      </c>
      <c r="D43" s="63" t="s">
        <v>45</v>
      </c>
      <c r="E43" s="56" t="s">
        <v>27</v>
      </c>
      <c r="F43" s="182">
        <f ca="1">'C. Masterfiles'!$D$106</f>
        <v>2015</v>
      </c>
      <c r="G43" s="182">
        <f ca="1">'C. Masterfiles'!$D$106</f>
        <v>2015</v>
      </c>
      <c r="H43" s="182">
        <f ca="1">'C. Masterfiles'!$D$106</f>
        <v>2015</v>
      </c>
      <c r="I43" s="3"/>
      <c r="J43" s="3"/>
      <c r="K43" s="3"/>
    </row>
    <row r="44" spans="1:11">
      <c r="C44" s="113" t="str">
        <f ca="1">'C. Masterfiles'!C86</f>
        <v>S01</v>
      </c>
      <c r="D44" s="458" t="str">
        <f ca="1">'C. Masterfiles'!D86</f>
        <v>Повиквания в мрежата (On Net calls)</v>
      </c>
      <c r="E44" s="113" t="str">
        <f ca="1">'C. Masterfiles'!E86</f>
        <v>Minutes</v>
      </c>
      <c r="F44" s="135">
        <f ca="1">'11.Service unit costing'!E178</f>
        <v>7.9051140672174931E-4</v>
      </c>
      <c r="G44" s="138">
        <v>7.9051140672176882E-4</v>
      </c>
      <c r="H44" s="128">
        <f ca="1">IF(G44=0,0,F44/G44-1)</f>
        <v>-2.4646951146678475E-14</v>
      </c>
      <c r="I44" s="492"/>
      <c r="J44" s="492"/>
      <c r="K44" s="492"/>
    </row>
    <row r="45" spans="1:11" ht="25.5">
      <c r="C45" s="113" t="str">
        <f ca="1">'C. Masterfiles'!C87</f>
        <v>S02</v>
      </c>
      <c r="D45" s="458" t="str">
        <f ca="1">'C. Masterfiles'!D87</f>
        <v>Изходящи повиквания към ОП (Originating calls to OLO)</v>
      </c>
      <c r="E45" s="113" t="str">
        <f ca="1">'C. Masterfiles'!E87</f>
        <v>Minutes</v>
      </c>
      <c r="F45" s="135">
        <f ca="1">'11.Service unit costing'!E179</f>
        <v>7.2106652579568566E-4</v>
      </c>
      <c r="G45" s="138">
        <v>7.4287566856426346E-4</v>
      </c>
      <c r="H45" s="128">
        <f t="shared" ref="H45:H58" ca="1" si="0">IF(G45=0,0,F45/G45-1)</f>
        <v>-2.9357729282919909E-2</v>
      </c>
      <c r="I45" s="492"/>
      <c r="J45" s="492"/>
      <c r="K45" s="492"/>
    </row>
    <row r="46" spans="1:11" ht="25.5">
      <c r="C46" s="113" t="str">
        <f ca="1">'C. Masterfiles'!C88</f>
        <v>S03</v>
      </c>
      <c r="D46" s="458" t="str">
        <f ca="1">'C. Masterfiles'!D88</f>
        <v>Входящи повиквания от ОП (Terminating calls from OLO)</v>
      </c>
      <c r="E46" s="113" t="str">
        <f ca="1">'C. Masterfiles'!E88</f>
        <v>Minutes</v>
      </c>
      <c r="F46" s="135">
        <f ca="1">'11.Service unit costing'!E180</f>
        <v>7.0278631279598069E-4</v>
      </c>
      <c r="G46" s="138">
        <v>7.2404255820917923E-4</v>
      </c>
      <c r="H46" s="128">
        <f t="shared" ca="1" si="0"/>
        <v>-2.9357729282893263E-2</v>
      </c>
      <c r="I46" s="492"/>
      <c r="J46" s="492"/>
      <c r="K46" s="492"/>
    </row>
    <row r="47" spans="1:11" ht="25.5">
      <c r="C47" s="113" t="str">
        <f ca="1">'C. Masterfiles'!C89</f>
        <v>S04</v>
      </c>
      <c r="D47" s="458" t="str">
        <f ca="1">'C. Masterfiles'!D89</f>
        <v>Изходящи международни повиквания (Outgoing Calls to International)</v>
      </c>
      <c r="E47" s="113" t="str">
        <f ca="1">'C. Masterfiles'!E89</f>
        <v>Minutes</v>
      </c>
      <c r="F47" s="135">
        <f ca="1">'11.Service unit costing'!E181</f>
        <v>7.3005776499805882E-4</v>
      </c>
      <c r="G47" s="138">
        <v>7.5077191411572345E-4</v>
      </c>
      <c r="H47" s="128">
        <f t="shared" ca="1" si="0"/>
        <v>-2.7590468860389183E-2</v>
      </c>
      <c r="I47" s="492"/>
      <c r="J47" s="492"/>
      <c r="K47" s="492"/>
    </row>
    <row r="48" spans="1:11" ht="25.5">
      <c r="C48" s="113" t="str">
        <f ca="1">'C. Masterfiles'!C90</f>
        <v>S05</v>
      </c>
      <c r="D48" s="458" t="str">
        <f ca="1">'C. Masterfiles'!D90</f>
        <v>Входящи международни повиквания (Incoming calls from international)</v>
      </c>
      <c r="E48" s="113" t="str">
        <f ca="1">'C. Masterfiles'!E90</f>
        <v>Minutes</v>
      </c>
      <c r="F48" s="135">
        <f ca="1">'11.Service unit costing'!E182</f>
        <v>7.1788564997034916E-4</v>
      </c>
      <c r="G48" s="138">
        <v>7.3825443599796758E-4</v>
      </c>
      <c r="H48" s="128">
        <f t="shared" ca="1" si="0"/>
        <v>-2.7590468860622552E-2</v>
      </c>
      <c r="I48" s="492"/>
      <c r="J48" s="492"/>
      <c r="K48" s="492"/>
    </row>
    <row r="49" spans="3:11">
      <c r="C49" s="113" t="str">
        <f ca="1">'C. Masterfiles'!C91</f>
        <v>S06</v>
      </c>
      <c r="D49" s="458" t="str">
        <f ca="1">'C. Masterfiles'!D91</f>
        <v>Транзит на повиквания (Transit calls)</v>
      </c>
      <c r="E49" s="113" t="str">
        <f ca="1">'C. Masterfiles'!E91</f>
        <v>Minutes</v>
      </c>
      <c r="F49" s="135">
        <f ca="1">'11.Service unit costing'!E183</f>
        <v>6.8554257546589263E-4</v>
      </c>
      <c r="G49" s="138">
        <v>6.8166762444902868E-4</v>
      </c>
      <c r="H49" s="128">
        <f t="shared" ca="1" si="0"/>
        <v>5.6845167320305201E-3</v>
      </c>
      <c r="I49" s="492"/>
      <c r="J49" s="492"/>
      <c r="K49" s="492"/>
    </row>
    <row r="50" spans="3:11" ht="25.5">
      <c r="C50" s="113" t="str">
        <f ca="1">'C. Masterfiles'!C92</f>
        <v>S07</v>
      </c>
      <c r="D50" s="458" t="str">
        <f ca="1">'C. Masterfiles'!D92</f>
        <v>Повиквания към специални номера (Calls to special numbers)</v>
      </c>
      <c r="E50" s="113" t="str">
        <f ca="1">'C. Masterfiles'!E92</f>
        <v>Minutes</v>
      </c>
      <c r="F50" s="135">
        <f ca="1">'11.Service unit costing'!E184</f>
        <v>6.9837019334431562E-4</v>
      </c>
      <c r="G50" s="355">
        <v>6.9837019412346136E-4</v>
      </c>
      <c r="H50" s="128">
        <f t="shared" ca="1" si="0"/>
        <v>-1.1156628954012149E-9</v>
      </c>
      <c r="I50" s="492"/>
      <c r="J50" s="492"/>
      <c r="K50" s="492"/>
    </row>
    <row r="51" spans="3:11">
      <c r="C51" s="113" t="str">
        <f ca="1">'C. Masterfiles'!C93</f>
        <v>S08</v>
      </c>
      <c r="D51" s="458" t="str">
        <f ca="1">'C. Masterfiles'!D93</f>
        <v>Достъп до интернет (Internet access)</v>
      </c>
      <c r="E51" s="113" t="str">
        <f ca="1">'C. Masterfiles'!E93</f>
        <v>Terabytes (TB)</v>
      </c>
      <c r="F51" s="135">
        <f ca="1">'11.Service unit costing'!E185</f>
        <v>6.5603783354629135</v>
      </c>
      <c r="G51" s="355">
        <v>6.5603783354629179</v>
      </c>
      <c r="H51" s="128">
        <f t="shared" ca="1" si="0"/>
        <v>-6.6613381477509392E-16</v>
      </c>
      <c r="I51" s="492"/>
      <c r="J51" s="492"/>
      <c r="K51" s="492"/>
    </row>
    <row r="52" spans="3:11">
      <c r="C52" s="113" t="str">
        <f ca="1">'C. Masterfiles'!C94</f>
        <v>S09</v>
      </c>
      <c r="D52" s="458" t="str">
        <f ca="1">'[2]C. Masterfiles'!D94</f>
        <v>Retail local leased capacity</v>
      </c>
      <c r="E52" s="113" t="str">
        <f ca="1">'C. Masterfiles'!E94</f>
        <v>Mbps (p.a.)</v>
      </c>
      <c r="F52" s="135">
        <f ca="1">'11.Service unit costing'!E186</f>
        <v>1.3066986887961431</v>
      </c>
      <c r="G52" s="355">
        <v>1.3066986887961431</v>
      </c>
      <c r="H52" s="128">
        <f t="shared" ca="1" si="0"/>
        <v>0</v>
      </c>
      <c r="I52" s="492"/>
      <c r="J52" s="492"/>
      <c r="K52" s="492"/>
    </row>
    <row r="53" spans="3:11" ht="25.5">
      <c r="C53" s="113" t="str">
        <f ca="1">'C. Masterfiles'!C95</f>
        <v>S10</v>
      </c>
      <c r="D53" s="458" t="str">
        <f ca="1">'C. Masterfiles'!D95</f>
        <v>Национален нает капацитет на дребно (Retail long distance leased capacity)</v>
      </c>
      <c r="E53" s="113" t="str">
        <f ca="1">'C. Masterfiles'!E95</f>
        <v>Mbps (p.a.)</v>
      </c>
      <c r="F53" s="135">
        <f ca="1">'11.Service unit costing'!E187</f>
        <v>3.6530196800401789</v>
      </c>
      <c r="G53" s="355">
        <v>3.6530196800401789</v>
      </c>
      <c r="H53" s="128">
        <f t="shared" ca="1" si="0"/>
        <v>0</v>
      </c>
      <c r="I53" s="492"/>
      <c r="J53" s="492"/>
      <c r="K53" s="492"/>
    </row>
    <row r="54" spans="3:11" ht="25.5">
      <c r="C54" s="113" t="str">
        <f ca="1">'C. Masterfiles'!C96</f>
        <v>S11</v>
      </c>
      <c r="D54" s="458" t="str">
        <f ca="1">'C. Masterfiles'!D96</f>
        <v>Международен нает капацитет на дребно (Retail International leased capacity)</v>
      </c>
      <c r="E54" s="113" t="str">
        <f ca="1">'C. Masterfiles'!E96</f>
        <v>Mbps (p.a.)</v>
      </c>
      <c r="F54" s="135">
        <f ca="1">'11.Service unit costing'!E188</f>
        <v>1.9731549019727832</v>
      </c>
      <c r="G54" s="355">
        <v>1.9731549019728805</v>
      </c>
      <c r="H54" s="128">
        <f t="shared" ca="1" si="0"/>
        <v>-4.929390229335695E-14</v>
      </c>
      <c r="I54" s="492"/>
      <c r="J54" s="492"/>
      <c r="K54" s="492"/>
    </row>
    <row r="55" spans="3:11">
      <c r="C55" s="113" t="str">
        <f ca="1">'C. Masterfiles'!C97</f>
        <v>S12</v>
      </c>
      <c r="D55" s="458" t="str">
        <f ca="1">'C. Masterfiles'!D97</f>
        <v>IPTV</v>
      </c>
      <c r="E55" s="113" t="str">
        <f ca="1">'C. Masterfiles'!E97</f>
        <v>Terabytes (TB)</v>
      </c>
      <c r="F55" s="135">
        <f ca="1">'11.Service unit costing'!E189</f>
        <v>9.3542158315754396</v>
      </c>
      <c r="G55" s="355">
        <v>9.3542158315754396</v>
      </c>
      <c r="H55" s="128">
        <f t="shared" ca="1" si="0"/>
        <v>0</v>
      </c>
      <c r="I55" s="492"/>
      <c r="J55" s="492"/>
      <c r="K55" s="492"/>
    </row>
    <row r="56" spans="3:11" ht="25.5">
      <c r="C56" s="113" t="str">
        <f ca="1">'C. Masterfiles'!C98</f>
        <v>S13</v>
      </c>
      <c r="D56" s="458" t="str">
        <f ca="1">'C. Masterfiles'!D98</f>
        <v>Селищен нает капацитет на едро (Wholesale local leased capacity)</v>
      </c>
      <c r="E56" s="113" t="str">
        <f ca="1">'C. Masterfiles'!E98</f>
        <v>Mbps (p.a.)</v>
      </c>
      <c r="F56" s="135">
        <f ca="1">'11.Service unit costing'!E190</f>
        <v>2.8306862525484142</v>
      </c>
      <c r="G56" s="355">
        <v>2.5587375444968541</v>
      </c>
      <c r="H56" s="128">
        <f t="shared" ca="1" si="0"/>
        <v>0.10628237688404085</v>
      </c>
      <c r="I56" s="492"/>
      <c r="J56" s="492"/>
      <c r="K56" s="492"/>
    </row>
    <row r="57" spans="3:11" ht="25.5">
      <c r="C57" s="113" t="str">
        <f ca="1">'C. Masterfiles'!C99</f>
        <v>S14</v>
      </c>
      <c r="D57" s="458" t="str">
        <f ca="1">'C. Masterfiles'!D99</f>
        <v>Национален нает капацитет на  едро (Wholesale long distance leased capacity)</v>
      </c>
      <c r="E57" s="113" t="str">
        <f ca="1">'C. Masterfiles'!E99</f>
        <v>Mbps (p.a.)</v>
      </c>
      <c r="F57" s="135">
        <f ca="1">'11.Service unit costing'!E191</f>
        <v>2.8306862525472454</v>
      </c>
      <c r="G57" s="355">
        <v>3.145317792306928</v>
      </c>
      <c r="H57" s="128">
        <f t="shared" ca="1" si="0"/>
        <v>-0.10003171715406112</v>
      </c>
      <c r="I57" s="492"/>
      <c r="J57" s="492"/>
      <c r="K57" s="492"/>
    </row>
    <row r="58" spans="3:11" ht="25.5">
      <c r="C58" s="113" t="str">
        <f ca="1">'C. Masterfiles'!C100</f>
        <v>S15</v>
      </c>
      <c r="D58" s="458" t="str">
        <f ca="1">'C. Masterfiles'!D100</f>
        <v>Международен нает капацитет на  едро (Wholesale International leased capacity)</v>
      </c>
      <c r="E58" s="113" t="str">
        <f ca="1">'C. Masterfiles'!E100</f>
        <v>Mbps (p.a.)</v>
      </c>
      <c r="F58" s="135">
        <f ca="1">'11.Service unit costing'!E192</f>
        <v>3.0589545236031213</v>
      </c>
      <c r="G58" s="355">
        <v>3.0589545236060434</v>
      </c>
      <c r="H58" s="128">
        <f t="shared" ca="1" si="0"/>
        <v>-9.5523589038748469E-13</v>
      </c>
      <c r="I58" s="492"/>
      <c r="J58" s="492"/>
      <c r="K58" s="492"/>
    </row>
    <row r="59" spans="3:11">
      <c r="I59" s="3"/>
      <c r="J59" s="3"/>
      <c r="K59" s="3"/>
    </row>
  </sheetData>
  <mergeCells count="6">
    <mergeCell ref="I44:K58"/>
    <mergeCell ref="C3:G3"/>
    <mergeCell ref="C4:G4"/>
    <mergeCell ref="C5:G5"/>
    <mergeCell ref="C6:G6"/>
    <mergeCell ref="C7:G7"/>
  </mergeCells>
  <phoneticPr fontId="2" type="noConversion"/>
  <dataValidations count="1">
    <dataValidation type="list" allowBlank="1" showInputMessage="1" showErrorMessage="1" sqref="D39">
      <formula1>$F$13:$G$13</formula1>
    </dataValidation>
  </dataValidations>
  <pageMargins left="0.75" right="0.75" top="1" bottom="1" header="0.5" footer="0.5"/>
  <pageSetup paperSize="9" orientation="portrait" verticalDpi="4294967293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 enableFormatConditionsCalculation="0">
    <tabColor indexed="46"/>
  </sheetPr>
  <dimension ref="A1:J117"/>
  <sheetViews>
    <sheetView topLeftCell="A52" workbookViewId="0">
      <selection activeCell="B20" sqref="B20"/>
    </sheetView>
  </sheetViews>
  <sheetFormatPr defaultColWidth="8.85546875" defaultRowHeight="12.75"/>
  <cols>
    <col min="1" max="1" width="4.7109375" style="1" customWidth="1"/>
    <col min="2" max="3" width="15.7109375" style="1" customWidth="1"/>
    <col min="4" max="4" width="80.140625" style="1" bestFit="1" customWidth="1"/>
    <col min="5" max="5" width="19.42578125" style="1" bestFit="1" customWidth="1"/>
    <col min="6" max="6" width="16.28515625" style="1" bestFit="1" customWidth="1"/>
    <col min="7" max="16384" width="8.85546875" style="1"/>
  </cols>
  <sheetData>
    <row r="1" spans="1:7" s="2" customFormat="1" ht="26.25">
      <c r="A1" s="2" t="s">
        <v>591</v>
      </c>
    </row>
    <row r="2" spans="1:7">
      <c r="C2" s="71"/>
    </row>
    <row r="3" spans="1:7" ht="25.5">
      <c r="B3" s="460" t="s">
        <v>442</v>
      </c>
      <c r="C3" s="499" t="s">
        <v>469</v>
      </c>
      <c r="D3" s="499"/>
      <c r="E3" s="499"/>
    </row>
    <row r="4" spans="1:7" ht="25.5">
      <c r="B4" s="461" t="s">
        <v>444</v>
      </c>
      <c r="C4" s="500" t="s">
        <v>470</v>
      </c>
      <c r="D4" s="500"/>
      <c r="E4" s="500"/>
    </row>
    <row r="5" spans="1:7" ht="25.5">
      <c r="B5" s="459" t="s">
        <v>446</v>
      </c>
      <c r="C5" s="464" t="s">
        <v>450</v>
      </c>
      <c r="D5" s="117"/>
      <c r="E5" s="117"/>
    </row>
    <row r="6" spans="1:7" ht="25.5">
      <c r="B6" s="462" t="s">
        <v>447</v>
      </c>
      <c r="C6" s="472" t="s">
        <v>450</v>
      </c>
      <c r="D6" s="105"/>
      <c r="E6" s="105"/>
    </row>
    <row r="7" spans="1:7" ht="25.5">
      <c r="B7" s="463" t="s">
        <v>449</v>
      </c>
      <c r="C7" s="501" t="s">
        <v>450</v>
      </c>
      <c r="D7" s="502"/>
      <c r="E7" s="502"/>
    </row>
    <row r="8" spans="1:7" s="44" customFormat="1" ht="15">
      <c r="B8" s="45"/>
      <c r="D8" s="45"/>
      <c r="E8" s="45"/>
    </row>
    <row r="10" spans="1:7">
      <c r="C10" s="46" t="s">
        <v>471</v>
      </c>
      <c r="D10" s="47"/>
      <c r="E10" s="48"/>
    </row>
    <row r="11" spans="1:7">
      <c r="C11" s="46"/>
      <c r="D11" s="47"/>
      <c r="E11" s="48"/>
    </row>
    <row r="12" spans="1:7" s="88" customFormat="1">
      <c r="C12" s="112" t="s">
        <v>21</v>
      </c>
      <c r="D12" s="112" t="s">
        <v>26</v>
      </c>
      <c r="E12" s="112" t="s">
        <v>20</v>
      </c>
      <c r="F12" s="112" t="s">
        <v>54</v>
      </c>
    </row>
    <row r="13" spans="1:7">
      <c r="C13" s="119" t="s">
        <v>28</v>
      </c>
      <c r="D13" s="418" t="s">
        <v>405</v>
      </c>
      <c r="E13" s="168" t="s">
        <v>125</v>
      </c>
      <c r="F13" s="380" t="s">
        <v>283</v>
      </c>
      <c r="G13" s="75"/>
    </row>
    <row r="14" spans="1:7">
      <c r="C14" s="119" t="s">
        <v>29</v>
      </c>
      <c r="D14" s="418" t="s">
        <v>118</v>
      </c>
      <c r="E14" s="168" t="s">
        <v>126</v>
      </c>
      <c r="F14" s="185" t="s">
        <v>138</v>
      </c>
      <c r="G14" s="75"/>
    </row>
    <row r="15" spans="1:7">
      <c r="C15" s="119" t="s">
        <v>30</v>
      </c>
      <c r="D15" s="418" t="s">
        <v>404</v>
      </c>
      <c r="E15" s="168" t="s">
        <v>127</v>
      </c>
      <c r="F15" s="380" t="s">
        <v>283</v>
      </c>
      <c r="G15" s="75"/>
    </row>
    <row r="16" spans="1:7">
      <c r="C16" s="119" t="s">
        <v>31</v>
      </c>
      <c r="D16" s="169" t="s">
        <v>227</v>
      </c>
      <c r="E16" s="168" t="s">
        <v>128</v>
      </c>
      <c r="F16" s="185" t="s">
        <v>138</v>
      </c>
      <c r="G16" s="75"/>
    </row>
    <row r="17" spans="3:7">
      <c r="C17" s="119" t="s">
        <v>32</v>
      </c>
      <c r="D17" s="169" t="s">
        <v>266</v>
      </c>
      <c r="E17" s="168" t="s">
        <v>267</v>
      </c>
      <c r="F17" s="185" t="s">
        <v>138</v>
      </c>
      <c r="G17" s="75"/>
    </row>
    <row r="18" spans="3:7">
      <c r="C18" s="119" t="s">
        <v>33</v>
      </c>
      <c r="D18" s="169" t="s">
        <v>120</v>
      </c>
      <c r="E18" s="168" t="s">
        <v>129</v>
      </c>
      <c r="F18" s="185" t="s">
        <v>138</v>
      </c>
      <c r="G18" s="75"/>
    </row>
    <row r="19" spans="3:7">
      <c r="C19" s="119" t="s">
        <v>34</v>
      </c>
      <c r="D19" s="418" t="s">
        <v>406</v>
      </c>
      <c r="E19" s="168" t="s">
        <v>130</v>
      </c>
      <c r="F19" s="380" t="s">
        <v>283</v>
      </c>
      <c r="G19" s="75"/>
    </row>
    <row r="20" spans="3:7">
      <c r="C20" s="119" t="s">
        <v>35</v>
      </c>
      <c r="D20" s="169" t="s">
        <v>268</v>
      </c>
      <c r="E20" s="168" t="s">
        <v>269</v>
      </c>
      <c r="F20" s="185" t="s">
        <v>138</v>
      </c>
      <c r="G20" s="75"/>
    </row>
    <row r="21" spans="3:7">
      <c r="C21" s="119" t="s">
        <v>36</v>
      </c>
      <c r="D21" s="169" t="s">
        <v>270</v>
      </c>
      <c r="E21" s="168" t="s">
        <v>271</v>
      </c>
      <c r="F21" s="185" t="s">
        <v>138</v>
      </c>
      <c r="G21" s="75"/>
    </row>
    <row r="22" spans="3:7">
      <c r="C22" s="119" t="s">
        <v>37</v>
      </c>
      <c r="D22" s="169" t="s">
        <v>122</v>
      </c>
      <c r="E22" s="168" t="s">
        <v>131</v>
      </c>
      <c r="F22" s="185" t="s">
        <v>138</v>
      </c>
      <c r="G22" s="75"/>
    </row>
    <row r="23" spans="3:7">
      <c r="C23" s="119" t="s">
        <v>95</v>
      </c>
      <c r="D23" s="418" t="s">
        <v>407</v>
      </c>
      <c r="E23" s="168" t="s">
        <v>132</v>
      </c>
      <c r="F23" s="380" t="s">
        <v>283</v>
      </c>
      <c r="G23" s="75"/>
    </row>
    <row r="24" spans="3:7">
      <c r="C24" s="119" t="s">
        <v>96</v>
      </c>
      <c r="D24" s="169" t="s">
        <v>272</v>
      </c>
      <c r="E24" s="168" t="s">
        <v>273</v>
      </c>
      <c r="F24" s="185" t="s">
        <v>138</v>
      </c>
      <c r="G24" s="75"/>
    </row>
    <row r="25" spans="3:7">
      <c r="C25" s="119" t="s">
        <v>97</v>
      </c>
      <c r="D25" s="169" t="s">
        <v>274</v>
      </c>
      <c r="E25" s="168" t="s">
        <v>275</v>
      </c>
      <c r="F25" s="185" t="s">
        <v>138</v>
      </c>
      <c r="G25" s="75"/>
    </row>
    <row r="26" spans="3:7">
      <c r="C26" s="119" t="s">
        <v>98</v>
      </c>
      <c r="D26" s="169" t="s">
        <v>124</v>
      </c>
      <c r="E26" s="168" t="s">
        <v>133</v>
      </c>
      <c r="F26" s="185" t="s">
        <v>138</v>
      </c>
      <c r="G26" s="75"/>
    </row>
    <row r="27" spans="3:7">
      <c r="C27" s="119" t="s">
        <v>99</v>
      </c>
      <c r="D27" s="418" t="s">
        <v>408</v>
      </c>
      <c r="E27" s="168" t="s">
        <v>238</v>
      </c>
      <c r="F27" s="380" t="s">
        <v>48</v>
      </c>
      <c r="G27" s="75"/>
    </row>
    <row r="28" spans="3:7">
      <c r="C28" s="119" t="s">
        <v>100</v>
      </c>
      <c r="D28" s="169" t="s">
        <v>239</v>
      </c>
      <c r="E28" s="168" t="s">
        <v>240</v>
      </c>
      <c r="F28" s="185" t="s">
        <v>48</v>
      </c>
      <c r="G28" s="75"/>
    </row>
    <row r="29" spans="3:7">
      <c r="C29" s="119" t="s">
        <v>101</v>
      </c>
      <c r="D29" s="169" t="s">
        <v>241</v>
      </c>
      <c r="E29" s="168" t="s">
        <v>262</v>
      </c>
      <c r="F29" s="185" t="s">
        <v>48</v>
      </c>
      <c r="G29" s="75"/>
    </row>
    <row r="30" spans="3:7">
      <c r="C30" s="119" t="s">
        <v>102</v>
      </c>
      <c r="D30" s="169" t="s">
        <v>242</v>
      </c>
      <c r="E30" s="168" t="s">
        <v>243</v>
      </c>
      <c r="F30" s="185" t="s">
        <v>48</v>
      </c>
      <c r="G30" s="75"/>
    </row>
    <row r="31" spans="3:7">
      <c r="C31" s="119" t="s">
        <v>103</v>
      </c>
      <c r="D31" s="418" t="s">
        <v>409</v>
      </c>
      <c r="E31" s="168" t="s">
        <v>134</v>
      </c>
      <c r="F31" s="380" t="s">
        <v>138</v>
      </c>
      <c r="G31" s="75"/>
    </row>
    <row r="32" spans="3:7">
      <c r="C32" s="119" t="s">
        <v>104</v>
      </c>
      <c r="D32" s="169" t="s">
        <v>245</v>
      </c>
      <c r="E32" s="168" t="s">
        <v>135</v>
      </c>
      <c r="F32" s="380" t="s">
        <v>138</v>
      </c>
      <c r="G32" s="75"/>
    </row>
    <row r="33" spans="3:10">
      <c r="C33" s="119" t="s">
        <v>105</v>
      </c>
      <c r="D33" s="169" t="s">
        <v>246</v>
      </c>
      <c r="E33" s="168" t="s">
        <v>247</v>
      </c>
      <c r="F33" s="380" t="s">
        <v>138</v>
      </c>
      <c r="G33" s="75"/>
    </row>
    <row r="34" spans="3:10">
      <c r="C34" s="119" t="s">
        <v>106</v>
      </c>
      <c r="D34" s="169" t="s">
        <v>248</v>
      </c>
      <c r="E34" s="168" t="s">
        <v>249</v>
      </c>
      <c r="F34" s="380" t="s">
        <v>138</v>
      </c>
      <c r="G34" s="75"/>
    </row>
    <row r="35" spans="3:10">
      <c r="C35" s="119" t="s">
        <v>107</v>
      </c>
      <c r="D35" s="418" t="s">
        <v>410</v>
      </c>
      <c r="E35" s="168" t="s">
        <v>136</v>
      </c>
      <c r="F35" s="380" t="s">
        <v>138</v>
      </c>
      <c r="G35" s="75"/>
    </row>
    <row r="36" spans="3:10">
      <c r="C36" s="119" t="s">
        <v>108</v>
      </c>
      <c r="D36" s="169" t="s">
        <v>251</v>
      </c>
      <c r="E36" s="168" t="s">
        <v>137</v>
      </c>
      <c r="F36" s="380" t="s">
        <v>138</v>
      </c>
      <c r="G36" s="75"/>
    </row>
    <row r="37" spans="3:10">
      <c r="C37" s="119" t="s">
        <v>109</v>
      </c>
      <c r="D37" s="169" t="s">
        <v>252</v>
      </c>
      <c r="E37" s="168" t="s">
        <v>253</v>
      </c>
      <c r="F37" s="380" t="s">
        <v>138</v>
      </c>
      <c r="G37" s="75"/>
    </row>
    <row r="38" spans="3:10">
      <c r="C38" s="119" t="s">
        <v>110</v>
      </c>
      <c r="D38" s="169" t="s">
        <v>254</v>
      </c>
      <c r="E38" s="168" t="s">
        <v>255</v>
      </c>
      <c r="F38" s="380" t="s">
        <v>138</v>
      </c>
      <c r="G38" s="75"/>
    </row>
    <row r="39" spans="3:10">
      <c r="C39" s="119" t="s">
        <v>111</v>
      </c>
      <c r="D39" s="418" t="s">
        <v>411</v>
      </c>
      <c r="E39" s="168" t="s">
        <v>257</v>
      </c>
      <c r="F39" s="380" t="s">
        <v>48</v>
      </c>
      <c r="G39" s="75"/>
    </row>
    <row r="40" spans="3:10">
      <c r="C40" s="119" t="s">
        <v>112</v>
      </c>
      <c r="D40" s="169" t="s">
        <v>258</v>
      </c>
      <c r="E40" s="168" t="s">
        <v>259</v>
      </c>
      <c r="F40" s="185" t="s">
        <v>48</v>
      </c>
      <c r="G40" s="75"/>
    </row>
    <row r="41" spans="3:10">
      <c r="C41" s="119" t="s">
        <v>113</v>
      </c>
      <c r="D41" s="169" t="s">
        <v>260</v>
      </c>
      <c r="E41" s="168" t="s">
        <v>261</v>
      </c>
      <c r="F41" s="185" t="s">
        <v>48</v>
      </c>
      <c r="G41" s="75"/>
    </row>
    <row r="42" spans="3:10">
      <c r="C42" s="119" t="s">
        <v>114</v>
      </c>
      <c r="D42" s="169" t="s">
        <v>82</v>
      </c>
      <c r="E42" s="168" t="s">
        <v>3</v>
      </c>
      <c r="F42" s="185" t="s">
        <v>49</v>
      </c>
      <c r="G42" s="75"/>
      <c r="J42" s="1" t="s">
        <v>594</v>
      </c>
    </row>
    <row r="43" spans="3:10">
      <c r="C43" s="119" t="s">
        <v>115</v>
      </c>
      <c r="D43" s="169" t="s">
        <v>232</v>
      </c>
      <c r="E43" s="168" t="s">
        <v>86</v>
      </c>
      <c r="F43" s="185" t="s">
        <v>49</v>
      </c>
      <c r="G43" s="75"/>
      <c r="J43" s="1" t="s">
        <v>595</v>
      </c>
    </row>
    <row r="44" spans="3:10">
      <c r="C44" s="119" t="s">
        <v>116</v>
      </c>
      <c r="D44" s="169" t="s">
        <v>233</v>
      </c>
      <c r="E44" s="168" t="s">
        <v>87</v>
      </c>
      <c r="F44" s="185" t="s">
        <v>49</v>
      </c>
      <c r="G44" s="75"/>
    </row>
    <row r="45" spans="3:10">
      <c r="C45" s="159" t="s">
        <v>57</v>
      </c>
      <c r="D45" s="159" t="s">
        <v>56</v>
      </c>
      <c r="E45" s="159" t="s">
        <v>57</v>
      </c>
      <c r="F45" s="159" t="s">
        <v>57</v>
      </c>
    </row>
    <row r="48" spans="3:10">
      <c r="C48" s="46" t="s">
        <v>472</v>
      </c>
      <c r="D48" s="47"/>
    </row>
    <row r="49" spans="3:5">
      <c r="C49" s="46"/>
      <c r="D49" s="47"/>
    </row>
    <row r="50" spans="3:5" s="88" customFormat="1">
      <c r="C50" s="112" t="s">
        <v>21</v>
      </c>
      <c r="D50" s="112" t="s">
        <v>26</v>
      </c>
    </row>
    <row r="51" spans="3:5">
      <c r="C51" s="131" t="s">
        <v>187</v>
      </c>
      <c r="D51" s="364" t="s">
        <v>340</v>
      </c>
      <c r="E51" s="75"/>
    </row>
    <row r="52" spans="3:5">
      <c r="C52" s="131" t="s">
        <v>188</v>
      </c>
      <c r="D52" s="364" t="s">
        <v>343</v>
      </c>
      <c r="E52" s="75"/>
    </row>
    <row r="53" spans="3:5">
      <c r="C53" s="131" t="s">
        <v>189</v>
      </c>
      <c r="D53" s="364" t="s">
        <v>341</v>
      </c>
      <c r="E53" s="75"/>
    </row>
    <row r="54" spans="3:5">
      <c r="C54" s="131" t="s">
        <v>190</v>
      </c>
      <c r="D54" s="364" t="s">
        <v>342</v>
      </c>
      <c r="E54" s="75"/>
    </row>
    <row r="55" spans="3:5">
      <c r="C55" s="131" t="s">
        <v>191</v>
      </c>
      <c r="D55" s="168" t="s">
        <v>288</v>
      </c>
      <c r="E55" s="75"/>
    </row>
    <row r="56" spans="3:5">
      <c r="C56" s="131" t="s">
        <v>192</v>
      </c>
      <c r="D56" s="168" t="s">
        <v>289</v>
      </c>
      <c r="E56" s="75"/>
    </row>
    <row r="57" spans="3:5">
      <c r="C57" s="159" t="s">
        <v>57</v>
      </c>
      <c r="D57" s="159" t="s">
        <v>56</v>
      </c>
    </row>
    <row r="58" spans="3:5">
      <c r="C58" s="1" t="s">
        <v>228</v>
      </c>
    </row>
    <row r="59" spans="3:5">
      <c r="C59" s="1" t="s">
        <v>229</v>
      </c>
    </row>
    <row r="60" spans="3:5">
      <c r="C60" s="1" t="s">
        <v>230</v>
      </c>
    </row>
    <row r="63" spans="3:5">
      <c r="C63" s="46" t="s">
        <v>473</v>
      </c>
    </row>
    <row r="65" spans="3:6">
      <c r="C65" s="112" t="s">
        <v>21</v>
      </c>
      <c r="D65" s="112" t="s">
        <v>26</v>
      </c>
      <c r="E65" s="112" t="s">
        <v>54</v>
      </c>
    </row>
    <row r="66" spans="3:6">
      <c r="C66" s="131" t="s">
        <v>193</v>
      </c>
      <c r="D66" s="129" t="s">
        <v>166</v>
      </c>
      <c r="E66" s="129" t="s">
        <v>207</v>
      </c>
      <c r="F66" s="75"/>
    </row>
    <row r="67" spans="3:6">
      <c r="C67" s="131" t="s">
        <v>194</v>
      </c>
      <c r="D67" s="129" t="s">
        <v>167</v>
      </c>
      <c r="E67" s="129" t="s">
        <v>208</v>
      </c>
      <c r="F67" s="75"/>
    </row>
    <row r="68" spans="3:6">
      <c r="C68" s="131" t="s">
        <v>195</v>
      </c>
      <c r="D68" s="129" t="s">
        <v>168</v>
      </c>
      <c r="E68" s="129" t="s">
        <v>209</v>
      </c>
      <c r="F68" s="75"/>
    </row>
    <row r="69" spans="3:6">
      <c r="C69" s="131" t="s">
        <v>196</v>
      </c>
      <c r="D69" s="129" t="s">
        <v>169</v>
      </c>
      <c r="E69" s="129" t="s">
        <v>210</v>
      </c>
      <c r="F69" s="75"/>
    </row>
    <row r="70" spans="3:6">
      <c r="C70" s="131" t="s">
        <v>197</v>
      </c>
      <c r="D70" s="364" t="s">
        <v>363</v>
      </c>
      <c r="E70" s="129" t="s">
        <v>281</v>
      </c>
      <c r="F70" s="75"/>
    </row>
    <row r="71" spans="3:6">
      <c r="C71" s="131" t="s">
        <v>198</v>
      </c>
      <c r="D71" s="364" t="s">
        <v>364</v>
      </c>
      <c r="E71" s="129" t="s">
        <v>281</v>
      </c>
      <c r="F71" s="75"/>
    </row>
    <row r="72" spans="3:6">
      <c r="C72" s="131" t="s">
        <v>199</v>
      </c>
      <c r="D72" s="364" t="s">
        <v>365</v>
      </c>
      <c r="E72" s="129" t="s">
        <v>281</v>
      </c>
      <c r="F72" s="75"/>
    </row>
    <row r="73" spans="3:6">
      <c r="C73" s="131" t="s">
        <v>200</v>
      </c>
      <c r="D73" s="364" t="s">
        <v>366</v>
      </c>
      <c r="E73" s="129" t="s">
        <v>281</v>
      </c>
      <c r="F73" s="75"/>
    </row>
    <row r="74" spans="3:6">
      <c r="C74" s="131" t="s">
        <v>201</v>
      </c>
      <c r="D74" s="364" t="s">
        <v>367</v>
      </c>
      <c r="E74" s="129" t="s">
        <v>281</v>
      </c>
      <c r="F74" s="75"/>
    </row>
    <row r="75" spans="3:6">
      <c r="C75" s="131" t="s">
        <v>202</v>
      </c>
      <c r="D75" s="364" t="s">
        <v>368</v>
      </c>
      <c r="E75" s="129" t="s">
        <v>281</v>
      </c>
      <c r="F75" s="75"/>
    </row>
    <row r="76" spans="3:6">
      <c r="C76" s="131" t="s">
        <v>203</v>
      </c>
      <c r="D76" s="129" t="s">
        <v>170</v>
      </c>
      <c r="E76" s="129" t="s">
        <v>281</v>
      </c>
      <c r="F76" s="75"/>
    </row>
    <row r="77" spans="3:6">
      <c r="C77" s="131" t="s">
        <v>204</v>
      </c>
      <c r="D77" s="129" t="s">
        <v>171</v>
      </c>
      <c r="E77" s="129" t="s">
        <v>281</v>
      </c>
      <c r="F77" s="75"/>
    </row>
    <row r="78" spans="3:6">
      <c r="C78" s="131" t="s">
        <v>205</v>
      </c>
      <c r="D78" s="129" t="s">
        <v>172</v>
      </c>
      <c r="E78" s="129" t="s">
        <v>281</v>
      </c>
      <c r="F78" s="75"/>
    </row>
    <row r="79" spans="3:6">
      <c r="C79" s="131" t="s">
        <v>206</v>
      </c>
      <c r="D79" s="129" t="s">
        <v>173</v>
      </c>
      <c r="E79" s="129" t="s">
        <v>281</v>
      </c>
      <c r="F79" s="75"/>
    </row>
    <row r="80" spans="3:6">
      <c r="C80" s="159" t="s">
        <v>57</v>
      </c>
      <c r="D80" s="159" t="s">
        <v>56</v>
      </c>
      <c r="E80" s="159" t="s">
        <v>56</v>
      </c>
    </row>
    <row r="83" spans="3:7">
      <c r="C83" s="46" t="s">
        <v>474</v>
      </c>
      <c r="D83" s="47"/>
      <c r="E83" s="47"/>
      <c r="F83" s="48"/>
    </row>
    <row r="84" spans="3:7">
      <c r="C84" s="46"/>
      <c r="D84" s="47"/>
      <c r="E84" s="47"/>
      <c r="F84" s="48"/>
    </row>
    <row r="85" spans="3:7" s="88" customFormat="1">
      <c r="C85" s="112" t="s">
        <v>21</v>
      </c>
      <c r="D85" s="112" t="s">
        <v>26</v>
      </c>
      <c r="E85" s="112" t="s">
        <v>27</v>
      </c>
      <c r="F85" s="112" t="s">
        <v>220</v>
      </c>
    </row>
    <row r="86" spans="3:7">
      <c r="C86" s="131" t="s">
        <v>69</v>
      </c>
      <c r="D86" s="129" t="s">
        <v>454</v>
      </c>
      <c r="E86" s="132" t="s">
        <v>143</v>
      </c>
      <c r="F86" s="132" t="s">
        <v>221</v>
      </c>
      <c r="G86" s="75"/>
    </row>
    <row r="87" spans="3:7">
      <c r="C87" s="131" t="s">
        <v>70</v>
      </c>
      <c r="D87" s="129" t="s">
        <v>455</v>
      </c>
      <c r="E87" s="132" t="s">
        <v>143</v>
      </c>
      <c r="F87" s="132" t="s">
        <v>221</v>
      </c>
      <c r="G87" s="75"/>
    </row>
    <row r="88" spans="3:7">
      <c r="C88" s="131" t="s">
        <v>71</v>
      </c>
      <c r="D88" s="129" t="s">
        <v>456</v>
      </c>
      <c r="E88" s="132" t="s">
        <v>143</v>
      </c>
      <c r="F88" s="132" t="s">
        <v>221</v>
      </c>
      <c r="G88" s="75"/>
    </row>
    <row r="89" spans="3:7">
      <c r="C89" s="131" t="s">
        <v>72</v>
      </c>
      <c r="D89" s="129" t="s">
        <v>457</v>
      </c>
      <c r="E89" s="132" t="s">
        <v>143</v>
      </c>
      <c r="F89" s="132" t="s">
        <v>221</v>
      </c>
      <c r="G89" s="75"/>
    </row>
    <row r="90" spans="3:7">
      <c r="C90" s="131" t="s">
        <v>73</v>
      </c>
      <c r="D90" s="129" t="s">
        <v>458</v>
      </c>
      <c r="E90" s="132" t="s">
        <v>143</v>
      </c>
      <c r="F90" s="132" t="s">
        <v>221</v>
      </c>
      <c r="G90" s="75"/>
    </row>
    <row r="91" spans="3:7">
      <c r="C91" s="131" t="s">
        <v>74</v>
      </c>
      <c r="D91" s="129" t="s">
        <v>459</v>
      </c>
      <c r="E91" s="132" t="s">
        <v>143</v>
      </c>
      <c r="F91" s="132" t="s">
        <v>221</v>
      </c>
      <c r="G91" s="75"/>
    </row>
    <row r="92" spans="3:7">
      <c r="C92" s="131" t="s">
        <v>75</v>
      </c>
      <c r="D92" s="364" t="s">
        <v>460</v>
      </c>
      <c r="E92" s="132" t="s">
        <v>143</v>
      </c>
      <c r="F92" s="132" t="s">
        <v>221</v>
      </c>
      <c r="G92" s="75"/>
    </row>
    <row r="93" spans="3:7">
      <c r="C93" s="131" t="s">
        <v>76</v>
      </c>
      <c r="D93" s="129" t="s">
        <v>461</v>
      </c>
      <c r="E93" s="370" t="s">
        <v>326</v>
      </c>
      <c r="F93" s="132" t="s">
        <v>222</v>
      </c>
      <c r="G93" s="75"/>
    </row>
    <row r="94" spans="3:7">
      <c r="C94" s="131" t="s">
        <v>77</v>
      </c>
      <c r="D94" s="364" t="s">
        <v>462</v>
      </c>
      <c r="E94" s="358" t="s">
        <v>307</v>
      </c>
      <c r="F94" s="370" t="s">
        <v>330</v>
      </c>
      <c r="G94" s="75"/>
    </row>
    <row r="95" spans="3:7">
      <c r="C95" s="131" t="s">
        <v>78</v>
      </c>
      <c r="D95" s="364" t="s">
        <v>463</v>
      </c>
      <c r="E95" s="358" t="s">
        <v>307</v>
      </c>
      <c r="F95" s="370" t="s">
        <v>330</v>
      </c>
      <c r="G95" s="75"/>
    </row>
    <row r="96" spans="3:7">
      <c r="C96" s="131" t="s">
        <v>79</v>
      </c>
      <c r="D96" s="364" t="s">
        <v>464</v>
      </c>
      <c r="E96" s="358" t="s">
        <v>307</v>
      </c>
      <c r="F96" s="370" t="s">
        <v>330</v>
      </c>
      <c r="G96" s="75"/>
    </row>
    <row r="97" spans="3:7">
      <c r="C97" s="131" t="s">
        <v>80</v>
      </c>
      <c r="D97" s="168" t="s">
        <v>142</v>
      </c>
      <c r="E97" s="370" t="s">
        <v>326</v>
      </c>
      <c r="F97" s="370" t="s">
        <v>142</v>
      </c>
      <c r="G97" s="75"/>
    </row>
    <row r="98" spans="3:7">
      <c r="C98" s="131" t="s">
        <v>139</v>
      </c>
      <c r="D98" s="364" t="s">
        <v>465</v>
      </c>
      <c r="E98" s="358" t="s">
        <v>307</v>
      </c>
      <c r="F98" s="370" t="s">
        <v>331</v>
      </c>
    </row>
    <row r="99" spans="3:7">
      <c r="C99" s="131" t="s">
        <v>140</v>
      </c>
      <c r="D99" s="364" t="s">
        <v>466</v>
      </c>
      <c r="E99" s="358" t="s">
        <v>307</v>
      </c>
      <c r="F99" s="370" t="s">
        <v>331</v>
      </c>
    </row>
    <row r="100" spans="3:7">
      <c r="C100" s="131" t="s">
        <v>141</v>
      </c>
      <c r="D100" s="364" t="s">
        <v>467</v>
      </c>
      <c r="E100" s="358" t="s">
        <v>307</v>
      </c>
      <c r="F100" s="370" t="s">
        <v>331</v>
      </c>
    </row>
    <row r="101" spans="3:7">
      <c r="C101" s="159" t="s">
        <v>57</v>
      </c>
      <c r="D101" s="159" t="s">
        <v>56</v>
      </c>
      <c r="E101" s="159" t="s">
        <v>57</v>
      </c>
      <c r="F101" s="159" t="s">
        <v>57</v>
      </c>
    </row>
    <row r="103" spans="3:7">
      <c r="C103" s="46" t="s">
        <v>475</v>
      </c>
    </row>
    <row r="105" spans="3:7" ht="15">
      <c r="C105" s="131" t="s">
        <v>40</v>
      </c>
      <c r="D105" s="133">
        <v>2014</v>
      </c>
    </row>
    <row r="106" spans="3:7" ht="15">
      <c r="C106" s="131" t="s">
        <v>41</v>
      </c>
      <c r="D106" s="133">
        <v>2015</v>
      </c>
    </row>
    <row r="107" spans="3:7" ht="15">
      <c r="C107" s="131" t="s">
        <v>42</v>
      </c>
      <c r="D107" s="133">
        <v>2016</v>
      </c>
    </row>
    <row r="108" spans="3:7" ht="15">
      <c r="C108" s="131" t="s">
        <v>43</v>
      </c>
      <c r="D108" s="133">
        <v>2017</v>
      </c>
    </row>
    <row r="109" spans="3:7" ht="15">
      <c r="C109" s="131" t="s">
        <v>44</v>
      </c>
      <c r="D109" s="133">
        <v>2018</v>
      </c>
    </row>
    <row r="110" spans="3:7" ht="15">
      <c r="C110" s="131" t="s">
        <v>147</v>
      </c>
      <c r="D110" s="133">
        <v>2019</v>
      </c>
    </row>
    <row r="111" spans="3:7" ht="15">
      <c r="C111" s="131" t="s">
        <v>309</v>
      </c>
      <c r="D111" s="133">
        <v>2020</v>
      </c>
    </row>
    <row r="113" spans="3:6">
      <c r="C113" s="46" t="s">
        <v>476</v>
      </c>
    </row>
    <row r="114" spans="3:6">
      <c r="C114" s="46"/>
    </row>
    <row r="115" spans="3:6">
      <c r="C115" s="112" t="s">
        <v>21</v>
      </c>
      <c r="D115" s="112" t="s">
        <v>26</v>
      </c>
      <c r="E115" s="112" t="s">
        <v>55</v>
      </c>
    </row>
    <row r="116" spans="3:6" ht="15">
      <c r="C116" s="131" t="s">
        <v>89</v>
      </c>
      <c r="D116" s="130" t="s">
        <v>83</v>
      </c>
      <c r="E116" s="134">
        <v>1</v>
      </c>
    </row>
    <row r="117" spans="3:6" ht="15">
      <c r="C117" s="131" t="s">
        <v>85</v>
      </c>
      <c r="D117" s="130" t="s">
        <v>178</v>
      </c>
      <c r="E117" s="134">
        <v>1.9550000000000001</v>
      </c>
      <c r="F117" s="75"/>
    </row>
  </sheetData>
  <mergeCells count="3">
    <mergeCell ref="C3:E3"/>
    <mergeCell ref="C4:E4"/>
    <mergeCell ref="C7:E7"/>
  </mergeCells>
  <phoneticPr fontId="2" type="noConversion"/>
  <pageMargins left="0.75" right="0.75" top="1" bottom="1" header="0.5" footer="0.5"/>
  <pageSetup paperSize="9" orientation="portrait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8" enableFormatConditionsCalculation="0">
    <tabColor rgb="FFCC99FF"/>
  </sheetPr>
  <dimension ref="A1:K124"/>
  <sheetViews>
    <sheetView workbookViewId="0">
      <selection activeCell="J42" sqref="J42:J43"/>
    </sheetView>
  </sheetViews>
  <sheetFormatPr defaultColWidth="8.85546875" defaultRowHeight="12.75"/>
  <cols>
    <col min="1" max="1" width="4.7109375" style="1" customWidth="1"/>
    <col min="2" max="2" width="15.7109375" style="1" customWidth="1"/>
    <col min="3" max="3" width="41.42578125" style="70" customWidth="1"/>
    <col min="4" max="8" width="12.42578125" style="1" customWidth="1"/>
    <col min="9" max="10" width="14.85546875" style="1" customWidth="1"/>
    <col min="11" max="11" width="14.7109375" style="1" customWidth="1"/>
    <col min="12" max="16384" width="8.85546875" style="1"/>
  </cols>
  <sheetData>
    <row r="1" spans="1:11" ht="26.25">
      <c r="A1" s="43" t="s">
        <v>596</v>
      </c>
      <c r="B1" s="43"/>
    </row>
    <row r="3" spans="1:11" ht="36.75" customHeight="1">
      <c r="B3" s="485" t="s">
        <v>442</v>
      </c>
      <c r="C3" s="493" t="s">
        <v>477</v>
      </c>
      <c r="D3" s="493"/>
      <c r="E3" s="493"/>
      <c r="F3" s="493"/>
      <c r="G3" s="493"/>
      <c r="H3" s="493"/>
    </row>
    <row r="4" spans="1:11" ht="25.5">
      <c r="B4" s="461" t="s">
        <v>478</v>
      </c>
      <c r="C4" s="500" t="s">
        <v>479</v>
      </c>
      <c r="D4" s="500"/>
      <c r="E4" s="500"/>
      <c r="F4" s="500"/>
      <c r="G4" s="500"/>
      <c r="H4" s="500"/>
    </row>
    <row r="5" spans="1:11" ht="25.5">
      <c r="B5" s="459" t="s">
        <v>446</v>
      </c>
      <c r="C5" s="506" t="s">
        <v>484</v>
      </c>
      <c r="D5" s="507"/>
      <c r="E5" s="507"/>
      <c r="F5" s="507"/>
      <c r="G5" s="507"/>
      <c r="H5" s="507"/>
    </row>
    <row r="6" spans="1:11" ht="25.5">
      <c r="B6" s="462" t="s">
        <v>480</v>
      </c>
      <c r="C6" s="497" t="s">
        <v>481</v>
      </c>
      <c r="D6" s="497"/>
      <c r="E6" s="497"/>
      <c r="F6" s="497"/>
      <c r="G6" s="497"/>
      <c r="H6" s="497"/>
    </row>
    <row r="7" spans="1:11" ht="25.5">
      <c r="B7" s="463" t="s">
        <v>482</v>
      </c>
      <c r="C7" s="508" t="s">
        <v>483</v>
      </c>
      <c r="D7" s="508"/>
      <c r="E7" s="508"/>
      <c r="F7" s="508"/>
      <c r="G7" s="508"/>
      <c r="H7" s="508"/>
    </row>
    <row r="10" spans="1:11" ht="15.75">
      <c r="B10" s="76" t="s">
        <v>428</v>
      </c>
      <c r="C10" s="76" t="s">
        <v>485</v>
      </c>
    </row>
    <row r="13" spans="1:11" ht="12" customHeight="1">
      <c r="I13" s="509" t="s">
        <v>589</v>
      </c>
      <c r="J13" s="509"/>
      <c r="K13" s="509"/>
    </row>
    <row r="14" spans="1:11" ht="12" customHeight="1">
      <c r="I14" s="509"/>
      <c r="J14" s="509"/>
      <c r="K14" s="509"/>
    </row>
    <row r="15" spans="1:11" ht="12" customHeight="1">
      <c r="I15" s="509"/>
      <c r="J15" s="509"/>
      <c r="K15" s="509"/>
    </row>
    <row r="16" spans="1:11" ht="12" customHeight="1">
      <c r="I16" s="509"/>
      <c r="J16" s="509"/>
      <c r="K16" s="509"/>
    </row>
    <row r="17" spans="3:11" ht="12.75" customHeight="1">
      <c r="I17" s="509"/>
      <c r="J17" s="509"/>
      <c r="K17" s="509"/>
    </row>
    <row r="18" spans="3:11" ht="12.75" customHeight="1">
      <c r="I18" s="509"/>
      <c r="J18" s="509"/>
      <c r="K18" s="509"/>
    </row>
    <row r="19" spans="3:11" ht="12.75" customHeight="1">
      <c r="I19" s="509"/>
      <c r="J19" s="509"/>
      <c r="K19" s="509"/>
    </row>
    <row r="20" spans="3:11" ht="12.75" customHeight="1">
      <c r="I20" s="509"/>
      <c r="J20" s="509"/>
      <c r="K20" s="509"/>
    </row>
    <row r="21" spans="3:11">
      <c r="I21" s="509"/>
      <c r="J21" s="509"/>
      <c r="K21" s="509"/>
    </row>
    <row r="32" spans="3:11">
      <c r="C32" s="1"/>
    </row>
    <row r="33" spans="2:10" ht="15.75">
      <c r="C33" s="76" t="s">
        <v>92</v>
      </c>
      <c r="D33" s="503" t="s">
        <v>284</v>
      </c>
      <c r="E33" s="504"/>
      <c r="F33" s="504"/>
      <c r="G33" s="504"/>
      <c r="H33" s="504"/>
      <c r="I33" s="505"/>
    </row>
    <row r="34" spans="2:10">
      <c r="C34" s="343" t="s">
        <v>45</v>
      </c>
      <c r="D34" s="182">
        <f ca="1">'C. Masterfiles'!$D$106</f>
        <v>2015</v>
      </c>
      <c r="E34" s="182">
        <f ca="1">'C. Masterfiles'!$D$107</f>
        <v>2016</v>
      </c>
      <c r="F34" s="182">
        <f ca="1">'C. Masterfiles'!$D$108</f>
        <v>2017</v>
      </c>
      <c r="G34" s="182">
        <f ca="1">'C. Masterfiles'!$D$109</f>
        <v>2018</v>
      </c>
      <c r="H34" s="182">
        <f ca="1">'C. Masterfiles'!$D$110</f>
        <v>2019</v>
      </c>
      <c r="I34" s="182">
        <f ca="1">'C. Masterfiles'!$D$111</f>
        <v>2020</v>
      </c>
    </row>
    <row r="35" spans="2:10">
      <c r="C35" s="9" t="str">
        <f ca="1">'C. Masterfiles'!D88</f>
        <v>Входящи повиквания от ОП (Terminating calls from OLO)</v>
      </c>
      <c r="D35" s="344">
        <f ca="1">'11.Service unit costing'!E180*100</f>
        <v>7.0278631279598075E-2</v>
      </c>
      <c r="E35" s="344">
        <f ca="1">'11.Service unit costing'!F180*100</f>
        <v>7.1061954597842161E-2</v>
      </c>
      <c r="F35" s="344">
        <f ca="1">'11.Service unit costing'!G180*100</f>
        <v>7.1869191208408553E-2</v>
      </c>
      <c r="G35" s="344">
        <f ca="1">'11.Service unit costing'!H180*100</f>
        <v>7.2700665047663884E-2</v>
      </c>
      <c r="H35" s="344">
        <f ca="1">'11.Service unit costing'!I180*100</f>
        <v>7.3556710932923167E-2</v>
      </c>
      <c r="I35" s="344">
        <f ca="1">'11.Service unit costing'!J180*100</f>
        <v>7.443767473296542E-2</v>
      </c>
    </row>
    <row r="38" spans="2:10" ht="15.75">
      <c r="B38" s="76" t="s">
        <v>429</v>
      </c>
      <c r="C38" s="76" t="s">
        <v>486</v>
      </c>
    </row>
    <row r="40" spans="2:10">
      <c r="C40" s="1"/>
      <c r="D40" s="503" t="s">
        <v>284</v>
      </c>
      <c r="E40" s="504"/>
      <c r="F40" s="504"/>
      <c r="G40" s="504"/>
      <c r="H40" s="504"/>
      <c r="I40" s="505"/>
    </row>
    <row r="41" spans="2:10">
      <c r="C41" s="343" t="s">
        <v>92</v>
      </c>
      <c r="D41" s="182">
        <f ca="1">'C. Masterfiles'!$D$106</f>
        <v>2015</v>
      </c>
      <c r="E41" s="182">
        <f ca="1">'C. Masterfiles'!$D$107</f>
        <v>2016</v>
      </c>
      <c r="F41" s="182">
        <f ca="1">'C. Masterfiles'!$D$108</f>
        <v>2017</v>
      </c>
      <c r="G41" s="182">
        <f ca="1">'C. Masterfiles'!$D$109</f>
        <v>2018</v>
      </c>
      <c r="H41" s="182">
        <f ca="1">'C. Masterfiles'!$D$110</f>
        <v>2019</v>
      </c>
      <c r="I41" s="182">
        <f ca="1">'C. Masterfiles'!$D$111</f>
        <v>2020</v>
      </c>
    </row>
    <row r="42" spans="2:10">
      <c r="C42" s="439" t="s">
        <v>51</v>
      </c>
      <c r="D42" s="424">
        <v>7.2404255820917918E-2</v>
      </c>
      <c r="E42" s="424">
        <v>7.3184182370463716E-2</v>
      </c>
      <c r="F42" s="424">
        <v>7.398898980930585E-2</v>
      </c>
      <c r="G42" s="424">
        <v>7.4819003414109492E-2</v>
      </c>
      <c r="H42" s="424">
        <v>7.5674559791564025E-2</v>
      </c>
      <c r="I42" s="424">
        <v>7.6556007050931171E-2</v>
      </c>
      <c r="J42" s="398" t="s">
        <v>594</v>
      </c>
    </row>
    <row r="43" spans="2:10">
      <c r="C43" s="397" t="s">
        <v>369</v>
      </c>
      <c r="D43" s="424">
        <v>7.240425582091306E-2</v>
      </c>
      <c r="E43" s="424">
        <v>7.3184182370466103E-2</v>
      </c>
      <c r="F43" s="424">
        <v>7.3988989809310526E-2</v>
      </c>
      <c r="G43" s="424">
        <v>7.4819003414104912E-2</v>
      </c>
      <c r="H43" s="424">
        <v>7.5674559791561777E-2</v>
      </c>
      <c r="I43" s="424">
        <v>7.6556007050924552E-2</v>
      </c>
      <c r="J43" s="398" t="s">
        <v>595</v>
      </c>
    </row>
    <row r="44" spans="2:10">
      <c r="C44" s="343"/>
      <c r="D44" s="345"/>
      <c r="E44" s="345"/>
      <c r="F44" s="345"/>
      <c r="G44" s="345"/>
      <c r="H44" s="345"/>
      <c r="I44" s="345"/>
    </row>
    <row r="47" spans="2:10" ht="15.75">
      <c r="C47" s="346" t="s">
        <v>285</v>
      </c>
      <c r="H47" s="346"/>
    </row>
    <row r="68" spans="2:10" ht="15.75">
      <c r="B68" s="76" t="s">
        <v>430</v>
      </c>
      <c r="C68" s="76" t="s">
        <v>487</v>
      </c>
    </row>
    <row r="70" spans="2:10">
      <c r="C70" s="70" t="s">
        <v>417</v>
      </c>
      <c r="D70" s="422">
        <v>0.1</v>
      </c>
    </row>
    <row r="72" spans="2:10">
      <c r="C72" s="431"/>
    </row>
    <row r="73" spans="2:10">
      <c r="C73" s="407" t="s">
        <v>421</v>
      </c>
      <c r="D73" s="407" t="s">
        <v>413</v>
      </c>
      <c r="E73" s="419">
        <f ca="1">'C. Masterfiles'!$D$106</f>
        <v>2015</v>
      </c>
      <c r="F73" s="240">
        <f ca="1">'C. Masterfiles'!$D$107</f>
        <v>2016</v>
      </c>
      <c r="G73" s="240">
        <f ca="1">'C. Masterfiles'!$D$108</f>
        <v>2017</v>
      </c>
      <c r="H73" s="240">
        <f ca="1">'C. Masterfiles'!$D$109</f>
        <v>2018</v>
      </c>
      <c r="I73" s="240">
        <f ca="1">'C. Masterfiles'!$D$110</f>
        <v>2019</v>
      </c>
      <c r="J73" s="240">
        <f ca="1">'C. Masterfiles'!$D$111</f>
        <v>2020</v>
      </c>
    </row>
    <row r="74" spans="2:10">
      <c r="C74" s="114" t="s">
        <v>38</v>
      </c>
      <c r="D74" s="114" t="s">
        <v>38</v>
      </c>
      <c r="E74" s="123">
        <f ca="1">'10.Mark ups'!D36</f>
        <v>106539616.52840403</v>
      </c>
      <c r="F74" s="123">
        <f ca="1">'10.Mark ups'!E36</f>
        <v>111294293.97460675</v>
      </c>
      <c r="G74" s="123">
        <f ca="1">'10.Mark ups'!F36</f>
        <v>116302275.82773823</v>
      </c>
      <c r="H74" s="123">
        <f ca="1">'10.Mark ups'!G36</f>
        <v>121566996.16675963</v>
      </c>
      <c r="I74" s="123">
        <f ca="1">'10.Mark ups'!H36</f>
        <v>127122033.68176904</v>
      </c>
      <c r="J74" s="123">
        <f ca="1">'10.Mark ups'!I36</f>
        <v>132961628.75537901</v>
      </c>
    </row>
    <row r="75" spans="2:10">
      <c r="C75" s="411" t="s">
        <v>327</v>
      </c>
      <c r="D75" s="429">
        <v>1</v>
      </c>
      <c r="E75" s="123">
        <f t="dataTable" ref="E75:J96" dt2D="0" dtr="0" r1="C74" ca="1"/>
        <v>107010761.17777759</v>
      </c>
      <c r="F75" s="123">
        <v>111775596.62011701</v>
      </c>
      <c r="G75" s="123">
        <v>116794163.4610357</v>
      </c>
      <c r="H75" s="123">
        <v>122069914.03556305</v>
      </c>
      <c r="I75" s="123">
        <v>127636445.61862653</v>
      </c>
      <c r="J75" s="123">
        <v>133488018.18015377</v>
      </c>
    </row>
    <row r="76" spans="2:10">
      <c r="C76" s="411" t="s">
        <v>286</v>
      </c>
      <c r="D76" s="429">
        <f>D75+1</f>
        <v>2</v>
      </c>
      <c r="E76" s="123">
        <v>109238965.33673832</v>
      </c>
      <c r="F76" s="123">
        <v>114054619.19061434</v>
      </c>
      <c r="G76" s="123">
        <v>119126107.95295933</v>
      </c>
      <c r="H76" s="123">
        <v>124456972.61230069</v>
      </c>
      <c r="I76" s="123">
        <v>130080900.53970355</v>
      </c>
      <c r="J76" s="123">
        <v>135992247.72985449</v>
      </c>
    </row>
    <row r="77" spans="2:10">
      <c r="C77" s="411" t="s">
        <v>328</v>
      </c>
      <c r="D77" s="429">
        <f t="shared" ref="D77:D96" si="0">D76+1</f>
        <v>3</v>
      </c>
      <c r="E77" s="123">
        <v>106809496.25085865</v>
      </c>
      <c r="F77" s="123">
        <v>111570910.6485078</v>
      </c>
      <c r="G77" s="123">
        <v>116585902.09728387</v>
      </c>
      <c r="H77" s="123">
        <v>121857915.86467862</v>
      </c>
      <c r="I77" s="123">
        <v>127420542.29564553</v>
      </c>
      <c r="J77" s="123">
        <v>133268033.91364184</v>
      </c>
    </row>
    <row r="78" spans="2:10">
      <c r="C78" s="411" t="s">
        <v>329</v>
      </c>
      <c r="D78" s="429">
        <f t="shared" si="0"/>
        <v>4</v>
      </c>
      <c r="E78" s="123">
        <v>106552003.97012705</v>
      </c>
      <c r="F78" s="123">
        <v>111306969.42551428</v>
      </c>
      <c r="G78" s="123">
        <v>116315251.19794902</v>
      </c>
      <c r="H78" s="123">
        <v>121580283.86276209</v>
      </c>
      <c r="I78" s="123">
        <v>127135646.62734744</v>
      </c>
      <c r="J78" s="123">
        <v>132975580.41342938</v>
      </c>
    </row>
    <row r="79" spans="2:10">
      <c r="C79" s="411" t="s">
        <v>287</v>
      </c>
      <c r="D79" s="429">
        <f t="shared" si="0"/>
        <v>5</v>
      </c>
      <c r="E79" s="123">
        <v>106605235.30198279</v>
      </c>
      <c r="F79" s="123">
        <v>111361156.82158586</v>
      </c>
      <c r="G79" s="123">
        <v>116370436.9014162</v>
      </c>
      <c r="H79" s="123">
        <v>121636512.25831652</v>
      </c>
      <c r="I79" s="123">
        <v>127192963.55040041</v>
      </c>
      <c r="J79" s="123">
        <v>133034033.96117488</v>
      </c>
    </row>
    <row r="80" spans="2:10">
      <c r="C80" s="411" t="s">
        <v>15</v>
      </c>
      <c r="D80" s="429">
        <f t="shared" si="0"/>
        <v>6</v>
      </c>
      <c r="E80" s="123">
        <v>109399845.45971525</v>
      </c>
      <c r="F80" s="123">
        <v>114276964.93257059</v>
      </c>
      <c r="G80" s="123">
        <v>119414009.60759842</v>
      </c>
      <c r="H80" s="123">
        <v>124814458.88602072</v>
      </c>
      <c r="I80" s="123">
        <v>130512866.10630625</v>
      </c>
      <c r="J80" s="123">
        <v>136503226.37456039</v>
      </c>
    </row>
    <row r="81" spans="3:10">
      <c r="C81" s="411" t="s">
        <v>418</v>
      </c>
      <c r="D81" s="429">
        <f t="shared" si="0"/>
        <v>7</v>
      </c>
      <c r="E81" s="123">
        <v>106140829.63414095</v>
      </c>
      <c r="F81" s="123">
        <v>111035252.64324808</v>
      </c>
      <c r="G81" s="123">
        <v>116203313.11066341</v>
      </c>
      <c r="H81" s="123">
        <v>121650177.31327388</v>
      </c>
      <c r="I81" s="123">
        <v>127411212.63488799</v>
      </c>
      <c r="J81" s="123">
        <v>133482639.85370032</v>
      </c>
    </row>
    <row r="82" spans="3:10">
      <c r="C82" s="411" t="s">
        <v>388</v>
      </c>
      <c r="D82" s="429">
        <f t="shared" si="0"/>
        <v>8</v>
      </c>
      <c r="E82" s="123">
        <v>107064215.1659877</v>
      </c>
      <c r="F82" s="123">
        <v>111845789.30918045</v>
      </c>
      <c r="G82" s="123">
        <v>116882068.11303681</v>
      </c>
      <c r="H82" s="123">
        <v>122176515.36785851</v>
      </c>
      <c r="I82" s="123">
        <v>127762870.66008088</v>
      </c>
      <c r="J82" s="123">
        <v>133635365.7143501</v>
      </c>
    </row>
    <row r="83" spans="3:10">
      <c r="C83" s="411" t="s">
        <v>401</v>
      </c>
      <c r="D83" s="429">
        <f t="shared" si="0"/>
        <v>9</v>
      </c>
      <c r="E83" s="123">
        <v>111422993.16782367</v>
      </c>
      <c r="F83" s="123">
        <v>116434705.35509717</v>
      </c>
      <c r="G83" s="123">
        <v>121713425.88593535</v>
      </c>
      <c r="H83" s="123">
        <v>127262790.86086385</v>
      </c>
      <c r="I83" s="123">
        <v>133118162.90407817</v>
      </c>
      <c r="J83" s="123">
        <v>139273505.53510755</v>
      </c>
    </row>
    <row r="84" spans="3:10">
      <c r="C84" s="411" t="s">
        <v>282</v>
      </c>
      <c r="D84" s="429">
        <f t="shared" si="0"/>
        <v>10</v>
      </c>
      <c r="E84" s="123">
        <v>106431910.06113221</v>
      </c>
      <c r="F84" s="123">
        <v>111183120.17851545</v>
      </c>
      <c r="G84" s="123">
        <v>116187454.91552211</v>
      </c>
      <c r="H84" s="123">
        <v>121448344.52042064</v>
      </c>
      <c r="I84" s="123">
        <v>126999347.02910626</v>
      </c>
      <c r="J84" s="123">
        <v>132834703.92331141</v>
      </c>
    </row>
    <row r="85" spans="3:10">
      <c r="C85" s="411" t="s">
        <v>381</v>
      </c>
      <c r="D85" s="429">
        <f t="shared" si="0"/>
        <v>11</v>
      </c>
      <c r="E85" s="123">
        <v>106430191.20243317</v>
      </c>
      <c r="F85" s="123">
        <v>111181492.08869058</v>
      </c>
      <c r="G85" s="123">
        <v>116185966.92661855</v>
      </c>
      <c r="H85" s="123">
        <v>121447044.6281884</v>
      </c>
      <c r="I85" s="123">
        <v>126998298.50714509</v>
      </c>
      <c r="J85" s="123">
        <v>132833963.35174543</v>
      </c>
    </row>
    <row r="86" spans="3:10">
      <c r="C86" s="411" t="s">
        <v>402</v>
      </c>
      <c r="D86" s="429">
        <f t="shared" si="0"/>
        <v>12</v>
      </c>
      <c r="E86" s="123">
        <v>104251888.62983519</v>
      </c>
      <c r="F86" s="123">
        <v>108954151.40624923</v>
      </c>
      <c r="G86" s="123">
        <v>113907551.12232552</v>
      </c>
      <c r="H86" s="123">
        <v>119115431.51891209</v>
      </c>
      <c r="I86" s="123">
        <v>124611277.13826242</v>
      </c>
      <c r="J86" s="123">
        <v>130389230.24335626</v>
      </c>
    </row>
    <row r="87" spans="3:10">
      <c r="C87" s="411" t="s">
        <v>376</v>
      </c>
      <c r="D87" s="429">
        <f t="shared" si="0"/>
        <v>13</v>
      </c>
      <c r="E87" s="123">
        <v>106659984.38697194</v>
      </c>
      <c r="F87" s="123">
        <v>111418376.04911454</v>
      </c>
      <c r="G87" s="123">
        <v>116430215.61896989</v>
      </c>
      <c r="H87" s="123">
        <v>121698942.85918799</v>
      </c>
      <c r="I87" s="123">
        <v>127258142.37385541</v>
      </c>
      <c r="J87" s="123">
        <v>133102060.69937593</v>
      </c>
    </row>
    <row r="88" spans="3:10">
      <c r="C88" s="411" t="s">
        <v>377</v>
      </c>
      <c r="D88" s="429">
        <f t="shared" si="0"/>
        <v>14</v>
      </c>
      <c r="E88" s="123">
        <v>109048961.24171859</v>
      </c>
      <c r="F88" s="123">
        <v>113861124.71465467</v>
      </c>
      <c r="G88" s="123">
        <v>118928969.84018147</v>
      </c>
      <c r="H88" s="123">
        <v>124256029.78069754</v>
      </c>
      <c r="I88" s="123">
        <v>129875986.48833819</v>
      </c>
      <c r="J88" s="123">
        <v>135783187.96410245</v>
      </c>
    </row>
    <row r="89" spans="3:10">
      <c r="C89" s="411" t="s">
        <v>378</v>
      </c>
      <c r="D89" s="429">
        <f t="shared" si="0"/>
        <v>15</v>
      </c>
      <c r="E89" s="123">
        <v>106546772.50351518</v>
      </c>
      <c r="F89" s="123">
        <v>111301620.05975214</v>
      </c>
      <c r="G89" s="123">
        <v>116309778.99124897</v>
      </c>
      <c r="H89" s="123">
        <v>121574683.665454</v>
      </c>
      <c r="I89" s="123">
        <v>127129913.07305722</v>
      </c>
      <c r="J89" s="123">
        <v>132969707.90988061</v>
      </c>
    </row>
    <row r="90" spans="3:10">
      <c r="C90" s="411" t="s">
        <v>382</v>
      </c>
      <c r="D90" s="429">
        <f t="shared" si="0"/>
        <v>16</v>
      </c>
      <c r="E90" s="123">
        <v>106821883.69258168</v>
      </c>
      <c r="F90" s="123">
        <v>111583586.09941533</v>
      </c>
      <c r="G90" s="123">
        <v>116598877.46749465</v>
      </c>
      <c r="H90" s="123">
        <v>121871203.56068107</v>
      </c>
      <c r="I90" s="123">
        <v>127434155.24122393</v>
      </c>
      <c r="J90" s="123">
        <v>133281985.57169223</v>
      </c>
    </row>
    <row r="91" spans="3:10">
      <c r="C91" s="411" t="s">
        <v>360</v>
      </c>
      <c r="D91" s="429">
        <f t="shared" si="0"/>
        <v>17</v>
      </c>
      <c r="E91" s="123">
        <v>106533111.0964848</v>
      </c>
      <c r="F91" s="123">
        <v>111287633.89720188</v>
      </c>
      <c r="G91" s="123">
        <v>116295454.77000122</v>
      </c>
      <c r="H91" s="123">
        <v>121560007.53158292</v>
      </c>
      <c r="I91" s="123">
        <v>127114870.5987798</v>
      </c>
      <c r="J91" s="123">
        <v>132954284.06946847</v>
      </c>
    </row>
    <row r="92" spans="3:10">
      <c r="C92" s="411" t="s">
        <v>380</v>
      </c>
      <c r="D92" s="429">
        <f t="shared" si="0"/>
        <v>18</v>
      </c>
      <c r="E92" s="123">
        <v>106283010.01551524</v>
      </c>
      <c r="F92" s="123">
        <v>111031301.1338717</v>
      </c>
      <c r="G92" s="123">
        <v>116032637.97341421</v>
      </c>
      <c r="H92" s="123">
        <v>121290443.99046741</v>
      </c>
      <c r="I92" s="123">
        <v>126838286.80953737</v>
      </c>
      <c r="J92" s="123">
        <v>132670395.28600338</v>
      </c>
    </row>
    <row r="93" spans="3:10">
      <c r="C93" s="411" t="s">
        <v>415</v>
      </c>
      <c r="D93" s="429">
        <f t="shared" si="0"/>
        <v>19</v>
      </c>
      <c r="E93" s="123">
        <v>106552003.97012705</v>
      </c>
      <c r="F93" s="123">
        <v>111306969.42551428</v>
      </c>
      <c r="G93" s="123">
        <v>116315251.19794902</v>
      </c>
      <c r="H93" s="123">
        <v>121580283.86276209</v>
      </c>
      <c r="I93" s="123">
        <v>127135646.62734744</v>
      </c>
      <c r="J93" s="123">
        <v>132975580.41342938</v>
      </c>
    </row>
    <row r="94" spans="3:10">
      <c r="C94" s="411" t="s">
        <v>416</v>
      </c>
      <c r="D94" s="429">
        <f t="shared" si="0"/>
        <v>20</v>
      </c>
      <c r="E94" s="123">
        <v>106548636.6658936</v>
      </c>
      <c r="F94" s="123">
        <v>111303592.98112243</v>
      </c>
      <c r="G94" s="123">
        <v>116311864.47351557</v>
      </c>
      <c r="H94" s="123">
        <v>121576885.64848796</v>
      </c>
      <c r="I94" s="123">
        <v>127132235.63986675</v>
      </c>
      <c r="J94" s="123">
        <v>132972155.29198174</v>
      </c>
    </row>
    <row r="95" spans="3:10">
      <c r="C95" s="411" t="s">
        <v>414</v>
      </c>
      <c r="D95" s="429">
        <f t="shared" si="0"/>
        <v>21</v>
      </c>
      <c r="E95" s="123">
        <v>110573022.71502188</v>
      </c>
      <c r="F95" s="123">
        <v>117191465.36967626</v>
      </c>
      <c r="G95" s="123">
        <v>122518945.19235604</v>
      </c>
      <c r="H95" s="123">
        <v>128132864.54080498</v>
      </c>
      <c r="I95" s="123">
        <v>134052492.62558424</v>
      </c>
      <c r="J95" s="123">
        <v>140282502.39724433</v>
      </c>
    </row>
    <row r="96" spans="3:10">
      <c r="C96" s="411" t="s">
        <v>223</v>
      </c>
      <c r="D96" s="429">
        <f t="shared" si="0"/>
        <v>22</v>
      </c>
      <c r="E96" s="123">
        <v>112123844.01911157</v>
      </c>
      <c r="F96" s="123">
        <v>116703916.22488301</v>
      </c>
      <c r="G96" s="123">
        <v>122004256.5834024</v>
      </c>
      <c r="H96" s="123">
        <v>128132864.54080498</v>
      </c>
      <c r="I96" s="123">
        <v>134052492.62558424</v>
      </c>
      <c r="J96" s="123">
        <v>140282502.39724433</v>
      </c>
    </row>
    <row r="98" spans="3:10">
      <c r="C98" s="431"/>
    </row>
    <row r="99" spans="3:10">
      <c r="C99" s="407" t="s">
        <v>421</v>
      </c>
      <c r="D99" s="407" t="s">
        <v>413</v>
      </c>
      <c r="E99" s="419">
        <f ca="1">'C. Masterfiles'!$D$106</f>
        <v>2015</v>
      </c>
      <c r="F99" s="240">
        <f ca="1">'C. Masterfiles'!$D$107</f>
        <v>2016</v>
      </c>
      <c r="G99" s="240">
        <f ca="1">'C. Masterfiles'!$D$108</f>
        <v>2017</v>
      </c>
      <c r="H99" s="240">
        <f ca="1">'C. Masterfiles'!$D$109</f>
        <v>2018</v>
      </c>
      <c r="I99" s="240">
        <f ca="1">'C. Masterfiles'!$D$110</f>
        <v>2019</v>
      </c>
      <c r="J99" s="240">
        <f ca="1">'C. Masterfiles'!$D$111</f>
        <v>2020</v>
      </c>
    </row>
    <row r="100" spans="3:10">
      <c r="C100" s="411" t="str">
        <f>C75</f>
        <v xml:space="preserve">Market share in fixed telephone </v>
      </c>
      <c r="D100" s="429">
        <f>D75</f>
        <v>1</v>
      </c>
      <c r="E100" s="430">
        <f t="shared" ref="E100:J104" ca="1" si="1">IF(E75&gt;E$74,E75/E$74-1,E$74/E75-1)</f>
        <v>4.4222484060467693E-3</v>
      </c>
      <c r="F100" s="430">
        <f t="shared" ca="1" si="1"/>
        <v>4.3245940858394061E-3</v>
      </c>
      <c r="G100" s="430">
        <f t="shared" ca="1" si="1"/>
        <v>4.2293895781200241E-3</v>
      </c>
      <c r="H100" s="430">
        <f t="shared" ca="1" si="1"/>
        <v>4.1369605621706107E-3</v>
      </c>
      <c r="I100" s="430">
        <f t="shared" ca="1" si="1"/>
        <v>4.0465993341898265E-3</v>
      </c>
      <c r="J100" s="430">
        <f t="shared" ca="1" si="1"/>
        <v>3.9589574052467658E-3</v>
      </c>
    </row>
    <row r="101" spans="3:10">
      <c r="C101" s="411" t="str">
        <f t="shared" ref="C101:D101" si="2">C76</f>
        <v>Market share in internet access</v>
      </c>
      <c r="D101" s="429">
        <f t="shared" si="2"/>
        <v>2</v>
      </c>
      <c r="E101" s="430">
        <f t="shared" ca="1" si="1"/>
        <v>2.5336573345133395E-2</v>
      </c>
      <c r="F101" s="430">
        <f t="shared" ca="1" si="1"/>
        <v>2.4802037170363889E-2</v>
      </c>
      <c r="G101" s="430">
        <f t="shared" ca="1" si="1"/>
        <v>2.4280110643781772E-2</v>
      </c>
      <c r="H101" s="430">
        <f t="shared" ca="1" si="1"/>
        <v>2.3772705887844303E-2</v>
      </c>
      <c r="I101" s="430">
        <f t="shared" ca="1" si="1"/>
        <v>2.3275798634103007E-2</v>
      </c>
      <c r="J101" s="430">
        <f t="shared" ca="1" si="1"/>
        <v>2.2793184792066379E-2</v>
      </c>
    </row>
    <row r="102" spans="3:10">
      <c r="C102" s="411" t="str">
        <f t="shared" ref="C102:D102" si="3">C77</f>
        <v>Market share in leased retail capacity</v>
      </c>
      <c r="D102" s="429">
        <f t="shared" si="3"/>
        <v>3</v>
      </c>
      <c r="E102" s="430">
        <f t="shared" ca="1" si="1"/>
        <v>2.5331396080505719E-3</v>
      </c>
      <c r="F102" s="430">
        <f t="shared" ca="1" si="1"/>
        <v>2.4854524344632978E-3</v>
      </c>
      <c r="G102" s="430">
        <f t="shared" ca="1" si="1"/>
        <v>2.4386992217224623E-3</v>
      </c>
      <c r="H102" s="430">
        <f t="shared" ca="1" si="1"/>
        <v>2.3930812399108881E-3</v>
      </c>
      <c r="I102" s="430">
        <f t="shared" ca="1" si="1"/>
        <v>2.3482051476910737E-3</v>
      </c>
      <c r="J102" s="430">
        <f t="shared" ca="1" si="1"/>
        <v>2.3044630329143168E-3</v>
      </c>
    </row>
    <row r="103" spans="3:10">
      <c r="C103" s="411" t="str">
        <f t="shared" ref="C103:D103" si="4">C78</f>
        <v>Market share in leased wholesale capacity</v>
      </c>
      <c r="D103" s="429">
        <f t="shared" si="4"/>
        <v>4</v>
      </c>
      <c r="E103" s="430">
        <f t="shared" ca="1" si="1"/>
        <v>1.1627075567433032E-4</v>
      </c>
      <c r="F103" s="430">
        <f t="shared" ca="1" si="1"/>
        <v>1.1389129177108437E-4</v>
      </c>
      <c r="G103" s="430">
        <f t="shared" ca="1" si="1"/>
        <v>1.1156591836614105E-4</v>
      </c>
      <c r="H103" s="430">
        <f t="shared" ca="1" si="1"/>
        <v>1.093034822070571E-4</v>
      </c>
      <c r="I103" s="430">
        <f t="shared" ca="1" si="1"/>
        <v>1.0708564978179069E-4</v>
      </c>
      <c r="J103" s="430">
        <f t="shared" ca="1" si="1"/>
        <v>1.0492995746957945E-4</v>
      </c>
    </row>
    <row r="104" spans="3:10">
      <c r="C104" s="411" t="str">
        <f t="shared" ref="C104:D104" si="5">C79</f>
        <v>Market share in IPTV</v>
      </c>
      <c r="D104" s="429">
        <f t="shared" si="5"/>
        <v>5</v>
      </c>
      <c r="E104" s="430">
        <f t="shared" ca="1" si="1"/>
        <v>6.1590960918533888E-4</v>
      </c>
      <c r="F104" s="430">
        <f t="shared" ca="1" si="1"/>
        <v>6.0077515738909959E-4</v>
      </c>
      <c r="G104" s="430">
        <f t="shared" ca="1" si="1"/>
        <v>5.8606827074414447E-4</v>
      </c>
      <c r="H104" s="430">
        <f t="shared" ca="1" si="1"/>
        <v>5.7183358764190118E-4</v>
      </c>
      <c r="I104" s="430">
        <f t="shared" ca="1" si="1"/>
        <v>5.5796675507036042E-4</v>
      </c>
      <c r="J104" s="430">
        <f t="shared" ca="1" si="1"/>
        <v>5.4455715136492167E-4</v>
      </c>
    </row>
    <row r="105" spans="3:10">
      <c r="C105" s="411" t="str">
        <f t="shared" ref="C105:D105" si="6">C80</f>
        <v>Pre-tax WACC</v>
      </c>
      <c r="D105" s="429">
        <f t="shared" si="6"/>
        <v>6</v>
      </c>
      <c r="E105" s="430">
        <f t="shared" ref="E105:J105" ca="1" si="7">IF(E80&gt;E$74,E80/E$74-1,E$74/E80-1)</f>
        <v>2.684662311083752E-2</v>
      </c>
      <c r="F105" s="430">
        <f t="shared" ca="1" si="7"/>
        <v>2.6799855153799568E-2</v>
      </c>
      <c r="G105" s="430">
        <f t="shared" ca="1" si="7"/>
        <v>2.6755570840842013E-2</v>
      </c>
      <c r="H105" s="430">
        <f t="shared" ca="1" si="7"/>
        <v>2.6713358244094376E-2</v>
      </c>
      <c r="I105" s="430">
        <f t="shared" ca="1" si="7"/>
        <v>2.6673837149472135E-2</v>
      </c>
      <c r="J105" s="430">
        <f t="shared" ca="1" si="7"/>
        <v>2.663623823153638E-2</v>
      </c>
    </row>
    <row r="106" spans="3:10">
      <c r="C106" s="411" t="str">
        <f t="shared" ref="C106:D106" si="8">C81</f>
        <v xml:space="preserve">Asset price trends </v>
      </c>
      <c r="D106" s="429">
        <f t="shared" si="8"/>
        <v>7</v>
      </c>
      <c r="E106" s="430">
        <f t="shared" ref="E106:J106" ca="1" si="9">IF(E81&gt;E$74,E81/E$74-1,E$74/E81-1)</f>
        <v>3.7571488336549663E-3</v>
      </c>
      <c r="F106" s="430">
        <f t="shared" ca="1" si="9"/>
        <v>2.3329647584173774E-3</v>
      </c>
      <c r="G106" s="430">
        <f t="shared" ca="1" si="9"/>
        <v>8.5163421270584294E-4</v>
      </c>
      <c r="H106" s="430">
        <f t="shared" ca="1" si="9"/>
        <v>6.8424119322774146E-4</v>
      </c>
      <c r="I106" s="430">
        <f t="shared" ca="1" si="9"/>
        <v>2.2748137733767937E-3</v>
      </c>
      <c r="J106" s="430">
        <f t="shared" ca="1" si="9"/>
        <v>3.9185071903704571E-3</v>
      </c>
    </row>
    <row r="107" spans="3:10">
      <c r="C107" s="411" t="str">
        <f t="shared" ref="C107:D107" si="10">C82</f>
        <v>Capitalised cost of installation (% of purchase price)</v>
      </c>
      <c r="D107" s="429">
        <f t="shared" si="10"/>
        <v>8</v>
      </c>
      <c r="E107" s="430">
        <f t="shared" ref="E107:J107" ca="1" si="11">IF(E82&gt;E$74,E82/E$74-1,E$74/E82-1)</f>
        <v>4.9239771521405462E-3</v>
      </c>
      <c r="F107" s="430">
        <f t="shared" ca="1" si="11"/>
        <v>4.9552884957384524E-3</v>
      </c>
      <c r="G107" s="430">
        <f t="shared" ca="1" si="11"/>
        <v>4.9852187429018091E-3</v>
      </c>
      <c r="H107" s="430">
        <f t="shared" ca="1" si="11"/>
        <v>5.0138542558275656E-3</v>
      </c>
      <c r="I107" s="430">
        <f t="shared" ca="1" si="11"/>
        <v>5.0411164748676018E-3</v>
      </c>
      <c r="J107" s="430">
        <f t="shared" ca="1" si="11"/>
        <v>5.0671533229382781E-3</v>
      </c>
    </row>
    <row r="108" spans="3:10">
      <c r="C108" s="411" t="str">
        <f t="shared" ref="C108:D108" si="12">C83</f>
        <v>Annual direct opex and maintenance</v>
      </c>
      <c r="D108" s="429">
        <f t="shared" si="12"/>
        <v>9</v>
      </c>
      <c r="E108" s="430">
        <f t="shared" ref="E108:J108" ca="1" si="13">IF(E83&gt;E$74,E83/E$74-1,E$74/E83-1)</f>
        <v>4.5836251326450972E-2</v>
      </c>
      <c r="F108" s="430">
        <f t="shared" ca="1" si="13"/>
        <v>4.6187555506334244E-2</v>
      </c>
      <c r="G108" s="430">
        <f t="shared" ca="1" si="13"/>
        <v>4.6526605087349182E-2</v>
      </c>
      <c r="H108" s="430">
        <f t="shared" ca="1" si="13"/>
        <v>4.6853133446606021E-2</v>
      </c>
      <c r="I108" s="430">
        <f t="shared" ca="1" si="13"/>
        <v>4.7168292141388735E-2</v>
      </c>
      <c r="J108" s="430">
        <f t="shared" ca="1" si="13"/>
        <v>4.7471415917603288E-2</v>
      </c>
    </row>
    <row r="109" spans="3:10">
      <c r="C109" s="411" t="str">
        <f t="shared" ref="C109:D109" si="14">C84</f>
        <v>Scrap value at the end of asset life</v>
      </c>
      <c r="D109" s="429">
        <f t="shared" si="14"/>
        <v>10</v>
      </c>
      <c r="E109" s="430">
        <f t="shared" ref="E109:J109" ca="1" si="15">IF(E84&gt;E$74,E84/E$74-1,E$74/E84-1)</f>
        <v>1.0119753296728984E-3</v>
      </c>
      <c r="F109" s="430">
        <f t="shared" ca="1" si="15"/>
        <v>9.999161375648935E-4</v>
      </c>
      <c r="G109" s="430">
        <f t="shared" ca="1" si="15"/>
        <v>9.8823846601669985E-4</v>
      </c>
      <c r="H109" s="430">
        <f t="shared" ca="1" si="15"/>
        <v>9.7697211771397008E-4</v>
      </c>
      <c r="I109" s="430">
        <f t="shared" ca="1" si="15"/>
        <v>9.6604160204583067E-4</v>
      </c>
      <c r="J109" s="430">
        <f t="shared" ca="1" si="15"/>
        <v>9.5550957934054104E-4</v>
      </c>
    </row>
    <row r="110" spans="3:10">
      <c r="C110" s="411" t="str">
        <f t="shared" ref="C110:D110" si="16">C85</f>
        <v>Busy days per annum - voice</v>
      </c>
      <c r="D110" s="429">
        <f t="shared" si="16"/>
        <v>11</v>
      </c>
      <c r="E110" s="430">
        <f t="shared" ref="E110:J110" ca="1" si="17">IF(E85&gt;E$74,E85/E$74-1,E$74/E85-1)</f>
        <v>1.028141777578151E-3</v>
      </c>
      <c r="F110" s="430">
        <f t="shared" ca="1" si="17"/>
        <v>1.0145743126579454E-3</v>
      </c>
      <c r="G110" s="430">
        <f t="shared" ca="1" si="17"/>
        <v>1.0010580812493952E-3</v>
      </c>
      <c r="H110" s="430">
        <f t="shared" ca="1" si="17"/>
        <v>9.8768594113152197E-4</v>
      </c>
      <c r="I110" s="430">
        <f t="shared" ca="1" si="17"/>
        <v>9.7430576691537318E-4</v>
      </c>
      <c r="J110" s="430">
        <f t="shared" ca="1" si="17"/>
        <v>9.610900737451189E-4</v>
      </c>
    </row>
    <row r="111" spans="3:10">
      <c r="C111" s="411" t="str">
        <f t="shared" ref="C111:D111" si="18">C86</f>
        <v>Busy days per annum - data</v>
      </c>
      <c r="D111" s="429">
        <f t="shared" si="18"/>
        <v>12</v>
      </c>
      <c r="E111" s="430">
        <f t="shared" ref="E111:J111" ca="1" si="19">IF(E86&gt;E$74,E86/E$74-1,E$74/E86-1)</f>
        <v>2.1944234571057208E-2</v>
      </c>
      <c r="F111" s="430">
        <f t="shared" ca="1" si="19"/>
        <v>2.1478232248645757E-2</v>
      </c>
      <c r="G111" s="430">
        <f t="shared" ca="1" si="19"/>
        <v>2.1023406102735009E-2</v>
      </c>
      <c r="H111" s="430">
        <f t="shared" ca="1" si="19"/>
        <v>2.0581419355881758E-2</v>
      </c>
      <c r="I111" s="430">
        <f t="shared" ca="1" si="19"/>
        <v>2.0148710463185449E-2</v>
      </c>
      <c r="J111" s="430">
        <f t="shared" ca="1" si="19"/>
        <v>1.9728611843337518E-2</v>
      </c>
    </row>
    <row r="112" spans="3:10">
      <c r="C112" s="411" t="str">
        <f t="shared" ref="C112:D112" si="20">C87</f>
        <v>% of traffic in busy hour - voice</v>
      </c>
      <c r="D112" s="429">
        <f t="shared" si="20"/>
        <v>13</v>
      </c>
      <c r="E112" s="430">
        <f t="shared" ref="E112:J112" ca="1" si="21">IF(E87&gt;E$74,E87/E$74-1,E$74/E87-1)</f>
        <v>1.1297943665473653E-3</v>
      </c>
      <c r="F112" s="430">
        <f t="shared" ca="1" si="21"/>
        <v>1.1149005944195434E-3</v>
      </c>
      <c r="G112" s="430">
        <f t="shared" ca="1" si="21"/>
        <v>1.100062662756196E-3</v>
      </c>
      <c r="H112" s="430">
        <f t="shared" ca="1" si="21"/>
        <v>1.0853825181906807E-3</v>
      </c>
      <c r="I112" s="430">
        <f t="shared" ca="1" si="21"/>
        <v>1.0706931610855452E-3</v>
      </c>
      <c r="J112" s="430">
        <f t="shared" ca="1" si="21"/>
        <v>1.0561839931675365E-3</v>
      </c>
    </row>
    <row r="113" spans="3:10">
      <c r="C113" s="411" t="str">
        <f t="shared" ref="C113:D113" si="22">C88</f>
        <v>% of traffic in busy hour - internet</v>
      </c>
      <c r="D113" s="429">
        <f t="shared" si="22"/>
        <v>14</v>
      </c>
      <c r="E113" s="430">
        <f t="shared" ref="E113:J113" ca="1" si="23">IF(E88&gt;E$74,E88/E$74-1,E$74/E88-1)</f>
        <v>2.3553160740404477E-2</v>
      </c>
      <c r="F113" s="430">
        <f t="shared" ca="1" si="23"/>
        <v>2.3063453195844685E-2</v>
      </c>
      <c r="G113" s="430">
        <f t="shared" ca="1" si="23"/>
        <v>2.2585061158509001E-2</v>
      </c>
      <c r="H113" s="430">
        <f t="shared" ca="1" si="23"/>
        <v>2.2119766867063406E-2</v>
      </c>
      <c r="I113" s="430">
        <f t="shared" ca="1" si="23"/>
        <v>2.1663851079217755E-2</v>
      </c>
      <c r="J113" s="430">
        <f t="shared" ca="1" si="23"/>
        <v>2.1220853227621905E-2</v>
      </c>
    </row>
    <row r="114" spans="3:10">
      <c r="C114" s="411" t="str">
        <f t="shared" ref="C114:D114" si="24">C89</f>
        <v>% of traffic in busy hour - IPTV</v>
      </c>
      <c r="D114" s="429">
        <f t="shared" si="24"/>
        <v>15</v>
      </c>
      <c r="E114" s="430">
        <f t="shared" ref="E114:J114" ca="1" si="25">IF(E89&gt;E$74,E89/E$74-1,E$74/E89-1)</f>
        <v>6.7167269268697538E-5</v>
      </c>
      <c r="F114" s="430">
        <f t="shared" ca="1" si="25"/>
        <v>6.582624215267785E-5</v>
      </c>
      <c r="G114" s="430">
        <f t="shared" ca="1" si="25"/>
        <v>6.4514330930576236E-5</v>
      </c>
      <c r="H114" s="430">
        <f t="shared" ca="1" si="25"/>
        <v>6.3236724907156372E-5</v>
      </c>
      <c r="I114" s="430">
        <f t="shared" ca="1" si="25"/>
        <v>6.1982892028744629E-5</v>
      </c>
      <c r="J114" s="430">
        <f t="shared" ca="1" si="25"/>
        <v>6.0763053049361915E-5</v>
      </c>
    </row>
    <row r="115" spans="3:10">
      <c r="C115" s="411" t="str">
        <f t="shared" ref="C115:D115" si="26">C90</f>
        <v>% utilisation in busy hour - retail leased capacity</v>
      </c>
      <c r="D115" s="429">
        <f t="shared" si="26"/>
        <v>16</v>
      </c>
      <c r="E115" s="430">
        <f t="shared" ref="E115:J115" ca="1" si="27">IF(E90&gt;E$74,E90/E$74-1,E$74/E90-1)</f>
        <v>2.6494103637251243E-3</v>
      </c>
      <c r="F115" s="430">
        <f t="shared" ca="1" si="27"/>
        <v>2.5993437262343821E-3</v>
      </c>
      <c r="G115" s="430">
        <f t="shared" ca="1" si="27"/>
        <v>2.5502651400883813E-3</v>
      </c>
      <c r="H115" s="430">
        <f t="shared" ca="1" si="27"/>
        <v>2.5023847221177231E-3</v>
      </c>
      <c r="I115" s="430">
        <f t="shared" ca="1" si="27"/>
        <v>2.4552907974728644E-3</v>
      </c>
      <c r="J115" s="430">
        <f t="shared" ca="1" si="27"/>
        <v>2.4093929903838962E-3</v>
      </c>
    </row>
    <row r="116" spans="3:10">
      <c r="C116" s="411" t="str">
        <f t="shared" ref="C116:D116" si="28">C91</f>
        <v xml:space="preserve">Contention ratio for internet </v>
      </c>
      <c r="D116" s="429">
        <f t="shared" si="28"/>
        <v>17</v>
      </c>
      <c r="E116" s="430">
        <f t="shared" ref="E116:J116" ca="1" si="29">IF(E91&gt;E$74,E91/E$74-1,E$74/E91-1)</f>
        <v>6.1064882572958723E-5</v>
      </c>
      <c r="F116" s="430">
        <f t="shared" ca="1" si="29"/>
        <v>5.9845619604370626E-5</v>
      </c>
      <c r="G116" s="430">
        <f t="shared" ca="1" si="29"/>
        <v>5.865283170791713E-5</v>
      </c>
      <c r="H116" s="430">
        <f t="shared" ca="1" si="29"/>
        <v>5.7491236785889299E-5</v>
      </c>
      <c r="I116" s="430">
        <f t="shared" ca="1" si="29"/>
        <v>5.6351258947984206E-5</v>
      </c>
      <c r="J116" s="430">
        <f t="shared" ca="1" si="29"/>
        <v>5.5242190666771052E-5</v>
      </c>
    </row>
    <row r="117" spans="3:10">
      <c r="C117" s="411" t="str">
        <f t="shared" ref="C117:D117" si="30">C92</f>
        <v>Contention ratio for retail leased capacity</v>
      </c>
      <c r="D117" s="429">
        <f t="shared" si="30"/>
        <v>18</v>
      </c>
      <c r="E117" s="430">
        <f t="shared" ref="E117:J117" ca="1" si="31">IF(E92&gt;E$74,E92/E$74-1,E$74/E92-1)</f>
        <v>2.4143700187952977E-3</v>
      </c>
      <c r="F117" s="430">
        <f t="shared" ca="1" si="31"/>
        <v>2.3686369343538516E-3</v>
      </c>
      <c r="G117" s="430">
        <f t="shared" ca="1" si="31"/>
        <v>2.3238104298359819E-3</v>
      </c>
      <c r="H117" s="430">
        <f t="shared" ca="1" si="31"/>
        <v>2.280082149867857E-3</v>
      </c>
      <c r="I117" s="430">
        <f t="shared" ca="1" si="31"/>
        <v>2.2370758811789404E-3</v>
      </c>
      <c r="J117" s="430">
        <f t="shared" ca="1" si="31"/>
        <v>2.1951654605973925E-3</v>
      </c>
    </row>
    <row r="118" spans="3:10">
      <c r="C118" s="411" t="str">
        <f t="shared" ref="C118:D118" si="32">C93</f>
        <v>Proportion of wholesale leased lines</v>
      </c>
      <c r="D118" s="429">
        <f t="shared" si="32"/>
        <v>19</v>
      </c>
      <c r="E118" s="430">
        <f t="shared" ref="E118:J118" ca="1" si="33">IF(E93&gt;E$74,E93/E$74-1,E$74/E93-1)</f>
        <v>1.1627075567433032E-4</v>
      </c>
      <c r="F118" s="430">
        <f t="shared" ca="1" si="33"/>
        <v>1.1389129177108437E-4</v>
      </c>
      <c r="G118" s="430">
        <f t="shared" ca="1" si="33"/>
        <v>1.1156591836614105E-4</v>
      </c>
      <c r="H118" s="430">
        <f t="shared" ca="1" si="33"/>
        <v>1.093034822070571E-4</v>
      </c>
      <c r="I118" s="430">
        <f t="shared" ca="1" si="33"/>
        <v>1.0708564978179069E-4</v>
      </c>
      <c r="J118" s="430">
        <f t="shared" ca="1" si="33"/>
        <v>1.0492995746957945E-4</v>
      </c>
    </row>
    <row r="119" spans="3:10">
      <c r="C119" s="411" t="str">
        <f t="shared" ref="C119:D119" si="34">C94</f>
        <v xml:space="preserve">Non-billed traffic factors </v>
      </c>
      <c r="D119" s="429">
        <f t="shared" si="34"/>
        <v>20</v>
      </c>
      <c r="E119" s="430">
        <f t="shared" ref="E119:J119" ca="1" si="35">IF(E94&gt;E$74,E94/E$74-1,E$74/E94-1)</f>
        <v>8.4664632589159794E-5</v>
      </c>
      <c r="F119" s="430">
        <f t="shared" ca="1" si="35"/>
        <v>8.3553308831918471E-5</v>
      </c>
      <c r="G119" s="430">
        <f t="shared" ca="1" si="35"/>
        <v>8.2445899782346288E-5</v>
      </c>
      <c r="H119" s="430">
        <f t="shared" ca="1" si="35"/>
        <v>8.1350054210060918E-5</v>
      </c>
      <c r="I119" s="430">
        <f t="shared" ca="1" si="35"/>
        <v>8.0253263751606241E-5</v>
      </c>
      <c r="J119" s="430">
        <f t="shared" ca="1" si="35"/>
        <v>7.9169732660977488E-5</v>
      </c>
    </row>
    <row r="120" spans="3:10">
      <c r="C120" s="411" t="str">
        <f t="shared" ref="C120:D120" si="36">C95</f>
        <v>Transmission lengths</v>
      </c>
      <c r="D120" s="429">
        <f t="shared" si="36"/>
        <v>21</v>
      </c>
      <c r="E120" s="430">
        <f t="shared" ref="E120:J120" ca="1" si="37">IF(E95&gt;E$74,E95/E$74-1,E$74/E95-1)</f>
        <v>3.7858275804311114E-2</v>
      </c>
      <c r="F120" s="430">
        <f t="shared" ca="1" si="37"/>
        <v>5.2987185456381258E-2</v>
      </c>
      <c r="G120" s="430">
        <f t="shared" ca="1" si="37"/>
        <v>5.3452688869353393E-2</v>
      </c>
      <c r="H120" s="430">
        <f t="shared" ca="1" si="37"/>
        <v>5.4010287175629612E-2</v>
      </c>
      <c r="I120" s="430">
        <f t="shared" ca="1" si="37"/>
        <v>5.4518156633369896E-2</v>
      </c>
      <c r="J120" s="430">
        <f t="shared" ca="1" si="37"/>
        <v>5.5060047852859562E-2</v>
      </c>
    </row>
    <row r="121" spans="3:10">
      <c r="C121" s="411" t="str">
        <f t="shared" ref="C121:D121" si="38">C96</f>
        <v>Ring design parameters</v>
      </c>
      <c r="D121" s="429">
        <f t="shared" si="38"/>
        <v>22</v>
      </c>
      <c r="E121" s="430">
        <f t="shared" ref="E121:J121" ca="1" si="39">IF(E96&gt;E$74,E96/E$74-1,E$74/E96-1)</f>
        <v>5.2414563452260587E-2</v>
      </c>
      <c r="F121" s="430">
        <f t="shared" ca="1" si="39"/>
        <v>4.8606465408824295E-2</v>
      </c>
      <c r="G121" s="430">
        <f t="shared" ca="1" si="39"/>
        <v>4.902725002655739E-2</v>
      </c>
      <c r="H121" s="430">
        <f t="shared" ca="1" si="39"/>
        <v>5.4010287175629612E-2</v>
      </c>
      <c r="I121" s="430">
        <f t="shared" ca="1" si="39"/>
        <v>5.4518156633369896E-2</v>
      </c>
      <c r="J121" s="430">
        <f t="shared" ca="1" si="39"/>
        <v>5.5060047852859562E-2</v>
      </c>
    </row>
    <row r="123" spans="3:10">
      <c r="C123" s="179" t="s">
        <v>420</v>
      </c>
      <c r="E123" s="432">
        <f ca="1">SUM(E100:E121)</f>
        <v>0.25872123611163178</v>
      </c>
      <c r="F123" s="432">
        <f t="shared" ref="F123:J123" ca="1" si="40">SUM(F100:F121)</f>
        <v>0.26715823853140308</v>
      </c>
      <c r="G123" s="432">
        <f t="shared" ca="1" si="40"/>
        <v>0.26513388243442182</v>
      </c>
      <c r="H123" s="432">
        <f t="shared" ca="1" si="40"/>
        <v>0.26911412142086677</v>
      </c>
      <c r="I123" s="432">
        <f t="shared" ca="1" si="40"/>
        <v>0.270351670142293</v>
      </c>
      <c r="J123" s="432">
        <f t="shared" ca="1" si="40"/>
        <v>0.27174641480927009</v>
      </c>
    </row>
    <row r="124" spans="3:10">
      <c r="E124" s="349"/>
    </row>
  </sheetData>
  <mergeCells count="8">
    <mergeCell ref="D33:I33"/>
    <mergeCell ref="D40:I40"/>
    <mergeCell ref="C3:H3"/>
    <mergeCell ref="C4:H4"/>
    <mergeCell ref="C5:H5"/>
    <mergeCell ref="C6:H6"/>
    <mergeCell ref="C7:H7"/>
    <mergeCell ref="I13:K21"/>
  </mergeCells>
  <phoneticPr fontId="2" type="noConversion"/>
  <pageMargins left="0.75" right="0.75" top="1" bottom="1" header="0.5" footer="0.5"/>
  <pageSetup orientation="portrait" horizontalDpi="4294967293" verticalDpi="4294967293" r:id="rId1"/>
  <headerFooter alignWithMargins="0"/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 enableFormatConditionsCalculation="0">
    <tabColor indexed="42"/>
  </sheetPr>
  <dimension ref="A1:CY139"/>
  <sheetViews>
    <sheetView topLeftCell="A91" workbookViewId="0">
      <selection activeCell="C106" sqref="C106"/>
    </sheetView>
  </sheetViews>
  <sheetFormatPr defaultColWidth="8.85546875" defaultRowHeight="12.75"/>
  <cols>
    <col min="1" max="1" width="4.7109375" style="88" customWidth="1"/>
    <col min="2" max="2" width="15.7109375" style="203" customWidth="1"/>
    <col min="3" max="3" width="13.28515625" style="204" customWidth="1"/>
    <col min="4" max="4" width="43.7109375" style="88" bestFit="1" customWidth="1"/>
    <col min="5" max="5" width="13.42578125" style="88" customWidth="1"/>
    <col min="6" max="6" width="13.85546875" style="88" customWidth="1"/>
    <col min="7" max="7" width="12.28515625" style="88" bestFit="1" customWidth="1"/>
    <col min="8" max="8" width="12" style="88" bestFit="1" customWidth="1"/>
    <col min="9" max="9" width="12.28515625" style="88" bestFit="1" customWidth="1"/>
    <col min="10" max="10" width="12" style="88" bestFit="1" customWidth="1"/>
    <col min="11" max="11" width="12" style="88" customWidth="1"/>
    <col min="12" max="12" width="12" style="88" bestFit="1" customWidth="1"/>
    <col min="13" max="13" width="12" style="88" customWidth="1"/>
    <col min="14" max="14" width="10.85546875" style="88" customWidth="1"/>
    <col min="15" max="15" width="11.7109375" style="88" customWidth="1"/>
    <col min="16" max="16" width="8" style="88" bestFit="1" customWidth="1"/>
    <col min="17" max="20" width="12" style="88" customWidth="1"/>
    <col min="21" max="21" width="10.42578125" style="88" bestFit="1" customWidth="1"/>
    <col min="22" max="25" width="12" style="88" customWidth="1"/>
    <col min="26" max="26" width="8" style="88" bestFit="1" customWidth="1"/>
    <col min="27" max="30" width="12" style="88" customWidth="1"/>
    <col min="31" max="32" width="8.85546875" style="88" bestFit="1" customWidth="1"/>
    <col min="33" max="33" width="10.42578125" style="88" bestFit="1" customWidth="1"/>
    <col min="34" max="34" width="8.85546875" style="88" bestFit="1" customWidth="1"/>
    <col min="35" max="35" width="8.85546875" style="88"/>
    <col min="36" max="37" width="6.7109375" style="88" customWidth="1"/>
    <col min="38" max="42" width="8.140625" style="88" customWidth="1"/>
    <col min="43" max="100" width="6.7109375" style="88" customWidth="1"/>
    <col min="101" max="101" width="5.7109375" style="88" customWidth="1"/>
    <col min="102" max="103" width="9.140625" style="88" hidden="1" customWidth="1"/>
    <col min="104" max="104" width="3" style="88" customWidth="1"/>
    <col min="105" max="16384" width="8.85546875" style="88"/>
  </cols>
  <sheetData>
    <row r="1" spans="1:15" s="43" customFormat="1" ht="26.25">
      <c r="A1" s="43">
        <v>1</v>
      </c>
      <c r="B1" s="43" t="s">
        <v>494</v>
      </c>
    </row>
    <row r="3" spans="1:15" ht="25.5">
      <c r="A3" s="75"/>
      <c r="B3" s="460" t="s">
        <v>442</v>
      </c>
      <c r="C3" s="510" t="s">
        <v>493</v>
      </c>
      <c r="D3" s="510"/>
      <c r="E3" s="510"/>
    </row>
    <row r="4" spans="1:15" ht="25.5">
      <c r="B4" s="461" t="s">
        <v>444</v>
      </c>
      <c r="C4" s="511" t="s">
        <v>488</v>
      </c>
      <c r="D4" s="512"/>
      <c r="E4" s="512"/>
    </row>
    <row r="5" spans="1:15" ht="25.5">
      <c r="B5" s="466" t="s">
        <v>444</v>
      </c>
      <c r="C5" s="513" t="s">
        <v>489</v>
      </c>
      <c r="D5" s="512"/>
      <c r="E5" s="512"/>
    </row>
    <row r="6" spans="1:15" ht="25.5">
      <c r="B6" s="459" t="s">
        <v>452</v>
      </c>
      <c r="C6" s="469" t="s">
        <v>490</v>
      </c>
      <c r="D6" s="467"/>
      <c r="E6" s="467"/>
    </row>
    <row r="7" spans="1:15" ht="25.5">
      <c r="B7" s="462" t="s">
        <v>480</v>
      </c>
      <c r="C7" s="470" t="s">
        <v>491</v>
      </c>
      <c r="D7" s="468"/>
      <c r="E7" s="468"/>
    </row>
    <row r="8" spans="1:15" ht="25.5">
      <c r="B8" s="463" t="s">
        <v>482</v>
      </c>
      <c r="C8" s="514" t="s">
        <v>492</v>
      </c>
      <c r="D8" s="514"/>
      <c r="E8" s="514"/>
    </row>
    <row r="9" spans="1:15">
      <c r="L9" s="205"/>
      <c r="N9" s="205"/>
      <c r="O9" s="205"/>
    </row>
    <row r="10" spans="1:15">
      <c r="G10" s="205"/>
      <c r="H10" s="206"/>
      <c r="J10" s="205"/>
      <c r="K10" s="205"/>
      <c r="L10" s="205"/>
    </row>
    <row r="11" spans="1:15" s="162" customFormat="1" ht="15.75">
      <c r="B11" s="49">
        <f>A1+0.01</f>
        <v>1.01</v>
      </c>
      <c r="C11" s="49" t="s">
        <v>495</v>
      </c>
      <c r="D11" s="321"/>
      <c r="E11" s="321"/>
      <c r="F11" s="321"/>
      <c r="G11" s="321"/>
      <c r="H11" s="321"/>
      <c r="I11" s="322"/>
      <c r="J11" s="322"/>
      <c r="K11" s="322"/>
      <c r="L11" s="321"/>
    </row>
    <row r="12" spans="1:15" s="162" customFormat="1" ht="15.75">
      <c r="B12" s="49"/>
      <c r="C12" s="49"/>
      <c r="D12" s="321"/>
      <c r="E12" s="321"/>
      <c r="F12" s="321"/>
      <c r="G12" s="321"/>
      <c r="H12" s="321"/>
      <c r="I12" s="322"/>
      <c r="J12" s="322"/>
      <c r="K12" s="322"/>
      <c r="L12" s="321"/>
    </row>
    <row r="13" spans="1:15">
      <c r="B13" s="175"/>
      <c r="C13" s="205"/>
      <c r="D13" s="368" t="s">
        <v>318</v>
      </c>
      <c r="E13" s="205"/>
      <c r="F13" s="205"/>
      <c r="G13" s="205"/>
      <c r="H13" s="205"/>
      <c r="I13" s="207"/>
      <c r="J13" s="207"/>
      <c r="K13" s="207"/>
      <c r="L13" s="205"/>
    </row>
    <row r="14" spans="1:15">
      <c r="C14" s="88"/>
      <c r="D14" s="164"/>
      <c r="E14" s="182">
        <f ca="1">'C. Masterfiles'!$D$105</f>
        <v>2014</v>
      </c>
      <c r="F14" s="182">
        <f ca="1">'C. Masterfiles'!$D$106</f>
        <v>2015</v>
      </c>
      <c r="G14" s="182">
        <f ca="1">'C. Masterfiles'!$D$107</f>
        <v>2016</v>
      </c>
      <c r="H14" s="182">
        <f ca="1">'C. Masterfiles'!$D$108</f>
        <v>2017</v>
      </c>
      <c r="I14" s="182">
        <f ca="1">'C. Masterfiles'!$D$109</f>
        <v>2018</v>
      </c>
      <c r="J14" s="182">
        <f ca="1">'C. Masterfiles'!$D$110</f>
        <v>2019</v>
      </c>
      <c r="K14" s="182">
        <f ca="1">'C. Masterfiles'!$D$111</f>
        <v>2020</v>
      </c>
      <c r="L14" s="205"/>
    </row>
    <row r="15" spans="1:15">
      <c r="C15" s="88"/>
      <c r="D15" s="209" t="s">
        <v>144</v>
      </c>
      <c r="E15" s="210">
        <v>1000000</v>
      </c>
      <c r="F15" s="210">
        <f>E15*1.02</f>
        <v>1020000</v>
      </c>
      <c r="G15" s="210">
        <f t="shared" ref="G15:K15" si="0">F15*1.02</f>
        <v>1040400</v>
      </c>
      <c r="H15" s="210">
        <f t="shared" si="0"/>
        <v>1061208</v>
      </c>
      <c r="I15" s="210">
        <f t="shared" si="0"/>
        <v>1082432.1599999999</v>
      </c>
      <c r="J15" s="210">
        <f t="shared" si="0"/>
        <v>1104080.8032</v>
      </c>
      <c r="K15" s="210">
        <f t="shared" si="0"/>
        <v>1126162.4192639999</v>
      </c>
      <c r="L15" s="205"/>
    </row>
    <row r="16" spans="1:15">
      <c r="C16" s="88"/>
      <c r="D16" s="209" t="s">
        <v>145</v>
      </c>
      <c r="E16" s="210">
        <v>200000</v>
      </c>
      <c r="F16" s="210">
        <f>E16*1.02</f>
        <v>204000</v>
      </c>
      <c r="G16" s="210">
        <f t="shared" ref="G16:K16" si="1">F16*1.02</f>
        <v>208080</v>
      </c>
      <c r="H16" s="210">
        <f t="shared" si="1"/>
        <v>212241.6</v>
      </c>
      <c r="I16" s="210">
        <f t="shared" si="1"/>
        <v>216486.432</v>
      </c>
      <c r="J16" s="210">
        <f t="shared" si="1"/>
        <v>220816.16064000002</v>
      </c>
      <c r="K16" s="210">
        <f t="shared" si="1"/>
        <v>225232.48385280001</v>
      </c>
      <c r="L16" s="205"/>
    </row>
    <row r="17" spans="2:12">
      <c r="C17" s="88"/>
      <c r="D17" s="211"/>
      <c r="E17" s="211"/>
      <c r="F17" s="211"/>
      <c r="G17" s="211"/>
      <c r="H17" s="211"/>
      <c r="I17" s="211"/>
      <c r="J17" s="211"/>
      <c r="K17" s="211"/>
      <c r="L17" s="205"/>
    </row>
    <row r="18" spans="2:12">
      <c r="C18" s="88"/>
      <c r="D18" s="368" t="s">
        <v>422</v>
      </c>
      <c r="E18" s="205"/>
      <c r="F18" s="205"/>
      <c r="G18" s="205"/>
      <c r="H18" s="205"/>
      <c r="I18" s="207"/>
      <c r="J18" s="207"/>
      <c r="K18" s="207"/>
      <c r="L18" s="205"/>
    </row>
    <row r="19" spans="2:12">
      <c r="C19" s="88"/>
      <c r="D19" s="164"/>
      <c r="E19" s="182">
        <f ca="1">'C. Masterfiles'!$D$105</f>
        <v>2014</v>
      </c>
      <c r="F19" s="182">
        <f ca="1">'C. Masterfiles'!$D$106</f>
        <v>2015</v>
      </c>
      <c r="G19" s="182">
        <f ca="1">'C. Masterfiles'!$D$107</f>
        <v>2016</v>
      </c>
      <c r="H19" s="182">
        <f ca="1">'C. Masterfiles'!$D$108</f>
        <v>2017</v>
      </c>
      <c r="I19" s="182">
        <f ca="1">'C. Masterfiles'!$D$109</f>
        <v>2018</v>
      </c>
      <c r="J19" s="182">
        <f ca="1">'C. Masterfiles'!$D$110</f>
        <v>2019</v>
      </c>
      <c r="K19" s="182">
        <f ca="1">'C. Masterfiles'!$D$111</f>
        <v>2020</v>
      </c>
      <c r="L19" s="205"/>
    </row>
    <row r="20" spans="2:12">
      <c r="C20" s="88"/>
      <c r="D20" s="209" t="s">
        <v>144</v>
      </c>
      <c r="E20" s="224">
        <v>0.75</v>
      </c>
      <c r="F20" s="224">
        <v>0.75</v>
      </c>
      <c r="G20" s="224">
        <v>0.75</v>
      </c>
      <c r="H20" s="224">
        <v>0.75</v>
      </c>
      <c r="I20" s="224">
        <v>0.75</v>
      </c>
      <c r="J20" s="224">
        <v>0.75</v>
      </c>
      <c r="K20" s="224">
        <v>0.75</v>
      </c>
      <c r="L20" s="205"/>
    </row>
    <row r="21" spans="2:12">
      <c r="C21" s="88"/>
      <c r="D21" s="209" t="s">
        <v>145</v>
      </c>
      <c r="E21" s="224">
        <v>0.75</v>
      </c>
      <c r="F21" s="224">
        <v>0.75</v>
      </c>
      <c r="G21" s="224">
        <v>0.75</v>
      </c>
      <c r="H21" s="224">
        <v>0.75</v>
      </c>
      <c r="I21" s="224">
        <v>0.75</v>
      </c>
      <c r="J21" s="224">
        <v>0.75</v>
      </c>
      <c r="K21" s="224">
        <v>0.75</v>
      </c>
      <c r="L21" s="205"/>
    </row>
    <row r="22" spans="2:12">
      <c r="C22" s="88"/>
      <c r="D22" s="211"/>
      <c r="E22" s="211"/>
      <c r="F22" s="211"/>
      <c r="G22" s="211"/>
      <c r="H22" s="211"/>
      <c r="I22" s="211"/>
      <c r="J22" s="211"/>
      <c r="K22" s="211"/>
      <c r="L22" s="205"/>
    </row>
    <row r="23" spans="2:12">
      <c r="C23" s="88"/>
      <c r="D23" s="368" t="s">
        <v>423</v>
      </c>
      <c r="E23" s="205"/>
      <c r="F23" s="205"/>
      <c r="G23" s="205"/>
      <c r="H23" s="205"/>
      <c r="I23" s="207"/>
      <c r="J23" s="207"/>
      <c r="K23" s="207"/>
      <c r="L23" s="205"/>
    </row>
    <row r="24" spans="2:12">
      <c r="C24" s="88"/>
      <c r="D24" s="164"/>
      <c r="E24" s="182">
        <f ca="1">'C. Masterfiles'!$D$105</f>
        <v>2014</v>
      </c>
      <c r="F24" s="182">
        <f ca="1">'C. Masterfiles'!$D$106</f>
        <v>2015</v>
      </c>
      <c r="G24" s="182">
        <f ca="1">'C. Masterfiles'!$D$107</f>
        <v>2016</v>
      </c>
      <c r="H24" s="182">
        <f ca="1">'C. Masterfiles'!$D$108</f>
        <v>2017</v>
      </c>
      <c r="I24" s="182">
        <f ca="1">'C. Masterfiles'!$D$109</f>
        <v>2018</v>
      </c>
      <c r="J24" s="182">
        <f ca="1">'C. Masterfiles'!$D$110</f>
        <v>2019</v>
      </c>
      <c r="K24" s="182">
        <f ca="1">'C. Masterfiles'!$D$111</f>
        <v>2020</v>
      </c>
      <c r="L24" s="205"/>
    </row>
    <row r="25" spans="2:12">
      <c r="C25" s="88"/>
      <c r="D25" s="209" t="s">
        <v>144</v>
      </c>
      <c r="E25" s="323">
        <f t="shared" ref="E25:K26" si="2">E15*E20</f>
        <v>750000</v>
      </c>
      <c r="F25" s="323">
        <f t="shared" si="2"/>
        <v>765000</v>
      </c>
      <c r="G25" s="323">
        <f t="shared" si="2"/>
        <v>780300</v>
      </c>
      <c r="H25" s="323">
        <f t="shared" si="2"/>
        <v>795906</v>
      </c>
      <c r="I25" s="323">
        <f t="shared" si="2"/>
        <v>811824.11999999988</v>
      </c>
      <c r="J25" s="323">
        <f t="shared" si="2"/>
        <v>828060.60239999997</v>
      </c>
      <c r="K25" s="323">
        <f t="shared" si="2"/>
        <v>844621.81444799993</v>
      </c>
      <c r="L25" s="205"/>
    </row>
    <row r="26" spans="2:12">
      <c r="C26" s="88"/>
      <c r="D26" s="209" t="s">
        <v>145</v>
      </c>
      <c r="E26" s="323">
        <f t="shared" si="2"/>
        <v>150000</v>
      </c>
      <c r="F26" s="323">
        <f t="shared" si="2"/>
        <v>153000</v>
      </c>
      <c r="G26" s="323">
        <f t="shared" si="2"/>
        <v>156060</v>
      </c>
      <c r="H26" s="323">
        <f t="shared" si="2"/>
        <v>159181.20000000001</v>
      </c>
      <c r="I26" s="323">
        <f t="shared" si="2"/>
        <v>162364.82399999999</v>
      </c>
      <c r="J26" s="323">
        <f t="shared" si="2"/>
        <v>165612.12048000001</v>
      </c>
      <c r="K26" s="323">
        <f t="shared" si="2"/>
        <v>168924.36288960002</v>
      </c>
      <c r="L26" s="205"/>
    </row>
    <row r="27" spans="2:12">
      <c r="C27" s="88"/>
      <c r="D27" s="211"/>
      <c r="E27" s="211"/>
      <c r="F27" s="211"/>
      <c r="G27" s="211"/>
      <c r="H27" s="211"/>
      <c r="I27" s="211"/>
      <c r="J27" s="211"/>
      <c r="K27" s="211"/>
      <c r="L27" s="205"/>
    </row>
    <row r="28" spans="2:12">
      <c r="C28" s="88"/>
      <c r="D28" s="211"/>
      <c r="E28" s="211"/>
      <c r="F28" s="211"/>
      <c r="G28" s="211"/>
      <c r="H28" s="211"/>
      <c r="I28" s="211"/>
      <c r="J28" s="211"/>
      <c r="K28" s="211"/>
      <c r="L28" s="205"/>
    </row>
    <row r="29" spans="2:12" s="162" customFormat="1" ht="15.75">
      <c r="B29" s="49">
        <f>B11+0.01</f>
        <v>1.02</v>
      </c>
      <c r="C29" s="49" t="s">
        <v>496</v>
      </c>
      <c r="D29" s="321"/>
      <c r="E29" s="321"/>
      <c r="F29" s="321"/>
      <c r="G29" s="321"/>
      <c r="H29" s="321"/>
      <c r="I29" s="322"/>
      <c r="J29" s="322"/>
      <c r="K29" s="322"/>
      <c r="L29" s="321"/>
    </row>
    <row r="30" spans="2:12" s="162" customFormat="1" ht="15.75">
      <c r="B30" s="49"/>
      <c r="C30" s="49"/>
      <c r="D30" s="321"/>
      <c r="E30" s="321"/>
      <c r="F30" s="321"/>
      <c r="G30" s="321"/>
      <c r="H30" s="321"/>
      <c r="I30" s="322"/>
      <c r="J30" s="322"/>
      <c r="K30" s="322"/>
      <c r="L30" s="321"/>
    </row>
    <row r="31" spans="2:12">
      <c r="B31" s="175"/>
      <c r="C31" s="205"/>
      <c r="D31" s="368" t="s">
        <v>319</v>
      </c>
      <c r="E31" s="205"/>
      <c r="F31" s="205"/>
      <c r="G31" s="205"/>
      <c r="H31" s="205"/>
      <c r="I31" s="207"/>
      <c r="J31" s="207"/>
      <c r="K31" s="207"/>
      <c r="L31" s="205"/>
    </row>
    <row r="32" spans="2:12">
      <c r="C32" s="88"/>
      <c r="D32" s="164"/>
      <c r="E32" s="182">
        <f ca="1">'C. Masterfiles'!$D$105</f>
        <v>2014</v>
      </c>
      <c r="F32" s="182">
        <f ca="1">'C. Masterfiles'!$D$106</f>
        <v>2015</v>
      </c>
      <c r="G32" s="182">
        <f ca="1">'C. Masterfiles'!$D$107</f>
        <v>2016</v>
      </c>
      <c r="H32" s="182">
        <f ca="1">'C. Masterfiles'!$D$108</f>
        <v>2017</v>
      </c>
      <c r="I32" s="182">
        <f ca="1">'C. Masterfiles'!$D$109</f>
        <v>2018</v>
      </c>
      <c r="J32" s="182">
        <f ca="1">'C. Masterfiles'!$D$110</f>
        <v>2019</v>
      </c>
      <c r="K32" s="182">
        <f ca="1">'C. Masterfiles'!$D$111</f>
        <v>2020</v>
      </c>
      <c r="L32" s="205"/>
    </row>
    <row r="33" spans="3:12">
      <c r="C33" s="88"/>
      <c r="D33" s="209" t="s">
        <v>276</v>
      </c>
      <c r="E33" s="210">
        <v>150000</v>
      </c>
      <c r="F33" s="210">
        <f>E33*1.02</f>
        <v>153000</v>
      </c>
      <c r="G33" s="210">
        <f t="shared" ref="G33:K33" si="3">F33*1.02</f>
        <v>156060</v>
      </c>
      <c r="H33" s="210">
        <f t="shared" si="3"/>
        <v>159181.20000000001</v>
      </c>
      <c r="I33" s="210">
        <f t="shared" si="3"/>
        <v>162364.82400000002</v>
      </c>
      <c r="J33" s="210">
        <f t="shared" si="3"/>
        <v>165612.12048000001</v>
      </c>
      <c r="K33" s="210">
        <f t="shared" si="3"/>
        <v>168924.36288960002</v>
      </c>
      <c r="L33" s="205"/>
    </row>
    <row r="34" spans="3:12">
      <c r="C34" s="88"/>
      <c r="D34" s="209" t="s">
        <v>277</v>
      </c>
      <c r="E34" s="210">
        <v>50000</v>
      </c>
      <c r="F34" s="210">
        <f t="shared" ref="F34:K36" si="4">E34*1.02</f>
        <v>51000</v>
      </c>
      <c r="G34" s="210">
        <f t="shared" si="4"/>
        <v>52020</v>
      </c>
      <c r="H34" s="210">
        <f t="shared" si="4"/>
        <v>53060.4</v>
      </c>
      <c r="I34" s="210">
        <f t="shared" si="4"/>
        <v>54121.608</v>
      </c>
      <c r="J34" s="210">
        <f t="shared" si="4"/>
        <v>55204.040160000004</v>
      </c>
      <c r="K34" s="210">
        <f t="shared" si="4"/>
        <v>56308.120963200003</v>
      </c>
      <c r="L34" s="205"/>
    </row>
    <row r="35" spans="3:12">
      <c r="C35" s="88"/>
      <c r="D35" s="209" t="s">
        <v>278</v>
      </c>
      <c r="E35" s="210">
        <v>400000</v>
      </c>
      <c r="F35" s="210">
        <f t="shared" si="4"/>
        <v>408000</v>
      </c>
      <c r="G35" s="210">
        <f t="shared" si="4"/>
        <v>416160</v>
      </c>
      <c r="H35" s="210">
        <f t="shared" si="4"/>
        <v>424483.2</v>
      </c>
      <c r="I35" s="210">
        <f t="shared" si="4"/>
        <v>432972.864</v>
      </c>
      <c r="J35" s="210">
        <f t="shared" si="4"/>
        <v>441632.32128000003</v>
      </c>
      <c r="K35" s="210">
        <f t="shared" si="4"/>
        <v>450464.96770560002</v>
      </c>
      <c r="L35" s="205"/>
    </row>
    <row r="36" spans="3:12">
      <c r="C36" s="88"/>
      <c r="D36" s="209" t="s">
        <v>279</v>
      </c>
      <c r="E36" s="210">
        <v>50000</v>
      </c>
      <c r="F36" s="210">
        <f t="shared" si="4"/>
        <v>51000</v>
      </c>
      <c r="G36" s="210">
        <f t="shared" si="4"/>
        <v>52020</v>
      </c>
      <c r="H36" s="210">
        <f t="shared" si="4"/>
        <v>53060.4</v>
      </c>
      <c r="I36" s="210">
        <f t="shared" si="4"/>
        <v>54121.608</v>
      </c>
      <c r="J36" s="210">
        <f t="shared" si="4"/>
        <v>55204.040160000004</v>
      </c>
      <c r="K36" s="210">
        <f t="shared" si="4"/>
        <v>56308.120963200003</v>
      </c>
      <c r="L36" s="205"/>
    </row>
    <row r="37" spans="3:12">
      <c r="C37" s="88"/>
      <c r="D37" s="211"/>
      <c r="E37" s="211"/>
      <c r="F37" s="211"/>
      <c r="G37" s="211"/>
      <c r="H37" s="211"/>
      <c r="I37" s="211"/>
      <c r="J37" s="211"/>
      <c r="K37" s="211"/>
      <c r="L37" s="205"/>
    </row>
    <row r="38" spans="3:12">
      <c r="C38" s="88"/>
      <c r="D38" s="368" t="s">
        <v>422</v>
      </c>
      <c r="E38" s="205"/>
      <c r="F38" s="205"/>
      <c r="G38" s="205"/>
      <c r="H38" s="205"/>
      <c r="I38" s="207"/>
      <c r="J38" s="207"/>
      <c r="K38" s="207"/>
      <c r="L38" s="205"/>
    </row>
    <row r="39" spans="3:12">
      <c r="C39" s="88"/>
      <c r="D39" s="164"/>
      <c r="E39" s="182">
        <f ca="1">'C. Masterfiles'!$D$105</f>
        <v>2014</v>
      </c>
      <c r="F39" s="182">
        <f ca="1">'C. Masterfiles'!$D$106</f>
        <v>2015</v>
      </c>
      <c r="G39" s="182">
        <f ca="1">'C. Masterfiles'!$D$107</f>
        <v>2016</v>
      </c>
      <c r="H39" s="182">
        <f ca="1">'C. Masterfiles'!$D$108</f>
        <v>2017</v>
      </c>
      <c r="I39" s="182">
        <f ca="1">'C. Masterfiles'!$D$109</f>
        <v>2018</v>
      </c>
      <c r="J39" s="182">
        <f ca="1">'C. Masterfiles'!$D$110</f>
        <v>2019</v>
      </c>
      <c r="K39" s="182">
        <f ca="1">'C. Masterfiles'!$D$111</f>
        <v>2020</v>
      </c>
      <c r="L39" s="205"/>
    </row>
    <row r="40" spans="3:12">
      <c r="C40" s="88"/>
      <c r="D40" s="399" t="s">
        <v>370</v>
      </c>
      <c r="E40" s="224">
        <v>0.75</v>
      </c>
      <c r="F40" s="224">
        <v>0.75</v>
      </c>
      <c r="G40" s="224">
        <v>0.75</v>
      </c>
      <c r="H40" s="224">
        <v>0.75</v>
      </c>
      <c r="I40" s="224">
        <v>0.75</v>
      </c>
      <c r="J40" s="224">
        <v>0.75</v>
      </c>
      <c r="K40" s="224">
        <v>0.75</v>
      </c>
      <c r="L40" s="205"/>
    </row>
    <row r="41" spans="3:12">
      <c r="C41" s="88"/>
      <c r="D41" s="209" t="s">
        <v>277</v>
      </c>
      <c r="E41" s="224">
        <v>0.75</v>
      </c>
      <c r="F41" s="224">
        <v>0.75</v>
      </c>
      <c r="G41" s="224">
        <v>0.75</v>
      </c>
      <c r="H41" s="224">
        <v>0.75</v>
      </c>
      <c r="I41" s="224">
        <v>0.75</v>
      </c>
      <c r="J41" s="224">
        <v>0.75</v>
      </c>
      <c r="K41" s="224">
        <v>0.75</v>
      </c>
      <c r="L41" s="205"/>
    </row>
    <row r="42" spans="3:12">
      <c r="C42" s="88"/>
      <c r="D42" s="209" t="s">
        <v>278</v>
      </c>
      <c r="E42" s="224">
        <v>0.75</v>
      </c>
      <c r="F42" s="224">
        <v>0.75</v>
      </c>
      <c r="G42" s="224">
        <v>0.75</v>
      </c>
      <c r="H42" s="224">
        <v>0.75</v>
      </c>
      <c r="I42" s="224">
        <v>0.75</v>
      </c>
      <c r="J42" s="224">
        <v>0.75</v>
      </c>
      <c r="K42" s="224">
        <v>0.75</v>
      </c>
      <c r="L42" s="205"/>
    </row>
    <row r="43" spans="3:12">
      <c r="C43" s="88"/>
      <c r="D43" s="209" t="s">
        <v>279</v>
      </c>
      <c r="E43" s="224">
        <v>0.75</v>
      </c>
      <c r="F43" s="224">
        <v>0.75</v>
      </c>
      <c r="G43" s="224">
        <v>0.75</v>
      </c>
      <c r="H43" s="224">
        <v>0.75</v>
      </c>
      <c r="I43" s="224">
        <v>0.75</v>
      </c>
      <c r="J43" s="224">
        <v>0.75</v>
      </c>
      <c r="K43" s="224">
        <v>0.75</v>
      </c>
      <c r="L43" s="205"/>
    </row>
    <row r="44" spans="3:12">
      <c r="C44" s="88"/>
      <c r="D44" s="211"/>
      <c r="E44" s="211"/>
      <c r="F44" s="211"/>
      <c r="G44" s="211"/>
      <c r="H44" s="211"/>
      <c r="I44" s="211"/>
      <c r="J44" s="211"/>
      <c r="K44" s="211"/>
      <c r="L44" s="205"/>
    </row>
    <row r="45" spans="3:12">
      <c r="C45" s="88"/>
      <c r="D45" s="368" t="s">
        <v>424</v>
      </c>
      <c r="E45" s="205"/>
      <c r="F45" s="205"/>
      <c r="G45" s="205"/>
      <c r="H45" s="205"/>
      <c r="I45" s="207"/>
      <c r="J45" s="207"/>
      <c r="K45" s="207"/>
      <c r="L45" s="205"/>
    </row>
    <row r="46" spans="3:12">
      <c r="C46" s="88"/>
      <c r="D46" s="164"/>
      <c r="E46" s="182">
        <f ca="1">'C. Masterfiles'!$D$105</f>
        <v>2014</v>
      </c>
      <c r="F46" s="182">
        <f ca="1">'C. Masterfiles'!$D$106</f>
        <v>2015</v>
      </c>
      <c r="G46" s="182">
        <f ca="1">'C. Masterfiles'!$D$107</f>
        <v>2016</v>
      </c>
      <c r="H46" s="182">
        <f ca="1">'C. Masterfiles'!$D$108</f>
        <v>2017</v>
      </c>
      <c r="I46" s="182">
        <f ca="1">'C. Masterfiles'!$D$109</f>
        <v>2018</v>
      </c>
      <c r="J46" s="182">
        <f ca="1">'C. Masterfiles'!$D$110</f>
        <v>2019</v>
      </c>
      <c r="K46" s="182">
        <f ca="1">'C. Masterfiles'!$D$111</f>
        <v>2020</v>
      </c>
      <c r="L46" s="205"/>
    </row>
    <row r="47" spans="3:12">
      <c r="C47" s="88"/>
      <c r="D47" s="399" t="s">
        <v>370</v>
      </c>
      <c r="E47" s="323">
        <f>E33*E40</f>
        <v>112500</v>
      </c>
      <c r="F47" s="323">
        <f t="shared" ref="F47:K47" si="5">F33*F40</f>
        <v>114750</v>
      </c>
      <c r="G47" s="323">
        <f t="shared" si="5"/>
        <v>117045</v>
      </c>
      <c r="H47" s="323">
        <f t="shared" si="5"/>
        <v>119385.90000000001</v>
      </c>
      <c r="I47" s="323">
        <f t="shared" si="5"/>
        <v>121773.61800000002</v>
      </c>
      <c r="J47" s="323">
        <f t="shared" si="5"/>
        <v>124209.09036</v>
      </c>
      <c r="K47" s="323">
        <f t="shared" si="5"/>
        <v>126693.27216720002</v>
      </c>
      <c r="L47" s="205"/>
    </row>
    <row r="48" spans="3:12">
      <c r="C48" s="88"/>
      <c r="D48" s="209" t="s">
        <v>277</v>
      </c>
      <c r="E48" s="323">
        <f t="shared" ref="E48:K50" si="6">E34*E41</f>
        <v>37500</v>
      </c>
      <c r="F48" s="323">
        <f t="shared" si="6"/>
        <v>38250</v>
      </c>
      <c r="G48" s="323">
        <f t="shared" si="6"/>
        <v>39015</v>
      </c>
      <c r="H48" s="323">
        <f t="shared" si="6"/>
        <v>39795.300000000003</v>
      </c>
      <c r="I48" s="323">
        <f t="shared" si="6"/>
        <v>40591.205999999998</v>
      </c>
      <c r="J48" s="323">
        <f t="shared" si="6"/>
        <v>41403.030120000003</v>
      </c>
      <c r="K48" s="323">
        <f t="shared" si="6"/>
        <v>42231.090722400004</v>
      </c>
      <c r="L48" s="205"/>
    </row>
    <row r="49" spans="2:12">
      <c r="C49" s="88"/>
      <c r="D49" s="209" t="s">
        <v>278</v>
      </c>
      <c r="E49" s="323">
        <f t="shared" si="6"/>
        <v>300000</v>
      </c>
      <c r="F49" s="323">
        <f t="shared" si="6"/>
        <v>306000</v>
      </c>
      <c r="G49" s="323">
        <f t="shared" si="6"/>
        <v>312120</v>
      </c>
      <c r="H49" s="323">
        <f t="shared" si="6"/>
        <v>318362.40000000002</v>
      </c>
      <c r="I49" s="323">
        <f t="shared" si="6"/>
        <v>324729.64799999999</v>
      </c>
      <c r="J49" s="323">
        <f t="shared" si="6"/>
        <v>331224.24096000002</v>
      </c>
      <c r="K49" s="323">
        <f t="shared" si="6"/>
        <v>337848.72577920003</v>
      </c>
      <c r="L49" s="205"/>
    </row>
    <row r="50" spans="2:12">
      <c r="C50" s="88"/>
      <c r="D50" s="209" t="s">
        <v>279</v>
      </c>
      <c r="E50" s="323">
        <f t="shared" si="6"/>
        <v>37500</v>
      </c>
      <c r="F50" s="323">
        <f t="shared" si="6"/>
        <v>38250</v>
      </c>
      <c r="G50" s="323">
        <f t="shared" si="6"/>
        <v>39015</v>
      </c>
      <c r="H50" s="323">
        <f t="shared" si="6"/>
        <v>39795.300000000003</v>
      </c>
      <c r="I50" s="323">
        <f t="shared" si="6"/>
        <v>40591.205999999998</v>
      </c>
      <c r="J50" s="323">
        <f t="shared" si="6"/>
        <v>41403.030120000003</v>
      </c>
      <c r="K50" s="323">
        <f t="shared" si="6"/>
        <v>42231.090722400004</v>
      </c>
      <c r="L50" s="205"/>
    </row>
    <row r="51" spans="2:12">
      <c r="C51" s="88"/>
      <c r="D51" s="211"/>
      <c r="E51" s="211"/>
      <c r="F51" s="211"/>
      <c r="G51" s="211"/>
      <c r="H51" s="211"/>
      <c r="I51" s="211"/>
      <c r="J51" s="211"/>
      <c r="K51" s="211"/>
      <c r="L51" s="205"/>
    </row>
    <row r="52" spans="2:12">
      <c r="C52" s="88"/>
      <c r="D52" s="211"/>
      <c r="E52" s="211"/>
      <c r="F52" s="211"/>
      <c r="G52" s="211"/>
      <c r="H52" s="211"/>
      <c r="I52" s="211"/>
      <c r="J52" s="211"/>
      <c r="K52" s="211"/>
      <c r="L52" s="205"/>
    </row>
    <row r="53" spans="2:12" s="162" customFormat="1" ht="15.75">
      <c r="B53" s="49">
        <f>B29+0.01</f>
        <v>1.03</v>
      </c>
      <c r="C53" s="49" t="s">
        <v>497</v>
      </c>
      <c r="D53" s="321"/>
      <c r="E53" s="321"/>
      <c r="F53" s="321"/>
      <c r="G53" s="321"/>
      <c r="H53" s="321"/>
      <c r="I53" s="322"/>
      <c r="J53" s="322"/>
      <c r="K53" s="322"/>
      <c r="L53" s="205"/>
    </row>
    <row r="54" spans="2:12" s="162" customFormat="1" ht="15.75">
      <c r="B54" s="49"/>
      <c r="C54" s="49"/>
      <c r="D54" s="321"/>
      <c r="E54" s="321"/>
      <c r="F54" s="321"/>
      <c r="G54" s="321"/>
      <c r="H54" s="321"/>
      <c r="I54" s="322"/>
      <c r="J54" s="322"/>
      <c r="K54" s="322"/>
      <c r="L54" s="205"/>
    </row>
    <row r="55" spans="2:12">
      <c r="B55" s="175"/>
      <c r="C55" s="205"/>
      <c r="D55" s="368" t="s">
        <v>319</v>
      </c>
      <c r="E55" s="205"/>
      <c r="F55" s="205"/>
      <c r="G55" s="205"/>
      <c r="H55" s="205"/>
      <c r="I55" s="207"/>
      <c r="J55" s="207"/>
      <c r="K55" s="207"/>
      <c r="L55" s="205"/>
    </row>
    <row r="56" spans="2:12">
      <c r="C56" s="88"/>
      <c r="D56" s="164"/>
      <c r="E56" s="182">
        <f ca="1">'C. Masterfiles'!$D$105</f>
        <v>2014</v>
      </c>
      <c r="F56" s="182">
        <f ca="1">'C. Masterfiles'!$D$106</f>
        <v>2015</v>
      </c>
      <c r="G56" s="182">
        <f ca="1">'C. Masterfiles'!$D$107</f>
        <v>2016</v>
      </c>
      <c r="H56" s="182">
        <f ca="1">'C. Masterfiles'!$D$108</f>
        <v>2017</v>
      </c>
      <c r="I56" s="182">
        <f ca="1">'C. Masterfiles'!$D$109</f>
        <v>2018</v>
      </c>
      <c r="J56" s="182">
        <f ca="1">'C. Masterfiles'!$D$110</f>
        <v>2019</v>
      </c>
      <c r="K56" s="182">
        <f ca="1">'C. Masterfiles'!$D$111</f>
        <v>2020</v>
      </c>
      <c r="L56" s="205"/>
    </row>
    <row r="57" spans="2:12">
      <c r="C57" s="88"/>
      <c r="D57" s="209" t="s">
        <v>146</v>
      </c>
      <c r="E57" s="210">
        <v>200000</v>
      </c>
      <c r="F57" s="210">
        <f>E57*1.02</f>
        <v>204000</v>
      </c>
      <c r="G57" s="210">
        <f t="shared" ref="G57:K57" si="7">F57*1.02</f>
        <v>208080</v>
      </c>
      <c r="H57" s="210">
        <f t="shared" si="7"/>
        <v>212241.6</v>
      </c>
      <c r="I57" s="210">
        <f t="shared" si="7"/>
        <v>216486.432</v>
      </c>
      <c r="J57" s="210">
        <f t="shared" si="7"/>
        <v>220816.16064000002</v>
      </c>
      <c r="K57" s="210">
        <f t="shared" si="7"/>
        <v>225232.48385280001</v>
      </c>
      <c r="L57" s="205"/>
    </row>
    <row r="58" spans="2:12">
      <c r="C58" s="88"/>
      <c r="L58" s="205"/>
    </row>
    <row r="59" spans="2:12">
      <c r="C59" s="88"/>
      <c r="D59" s="368" t="s">
        <v>422</v>
      </c>
      <c r="E59" s="205"/>
      <c r="F59" s="205"/>
      <c r="G59" s="205"/>
      <c r="H59" s="205"/>
      <c r="I59" s="207"/>
      <c r="J59" s="207"/>
      <c r="K59" s="207"/>
      <c r="L59" s="205"/>
    </row>
    <row r="60" spans="2:12">
      <c r="C60" s="88"/>
      <c r="D60" s="164"/>
      <c r="E60" s="182">
        <f ca="1">'C. Masterfiles'!$D$105</f>
        <v>2014</v>
      </c>
      <c r="F60" s="182">
        <f ca="1">'C. Masterfiles'!$D$106</f>
        <v>2015</v>
      </c>
      <c r="G60" s="182">
        <f ca="1">'C. Masterfiles'!$D$107</f>
        <v>2016</v>
      </c>
      <c r="H60" s="182">
        <f ca="1">'C. Masterfiles'!$D$108</f>
        <v>2017</v>
      </c>
      <c r="I60" s="182">
        <f ca="1">'C. Masterfiles'!$D$109</f>
        <v>2018</v>
      </c>
      <c r="J60" s="182">
        <f ca="1">'C. Masterfiles'!$D$110</f>
        <v>2019</v>
      </c>
      <c r="K60" s="182">
        <f ca="1">'C. Masterfiles'!$D$111</f>
        <v>2020</v>
      </c>
      <c r="L60" s="205"/>
    </row>
    <row r="61" spans="2:12">
      <c r="C61" s="88"/>
      <c r="D61" s="209" t="s">
        <v>146</v>
      </c>
      <c r="E61" s="224">
        <v>0.75</v>
      </c>
      <c r="F61" s="224">
        <v>0.75</v>
      </c>
      <c r="G61" s="224">
        <v>0.75</v>
      </c>
      <c r="H61" s="224">
        <v>0.75</v>
      </c>
      <c r="I61" s="224">
        <v>0.75</v>
      </c>
      <c r="J61" s="224">
        <v>0.75</v>
      </c>
      <c r="K61" s="224">
        <v>0.75</v>
      </c>
      <c r="L61" s="205"/>
    </row>
    <row r="62" spans="2:12">
      <c r="C62" s="88"/>
      <c r="L62" s="205"/>
    </row>
    <row r="63" spans="2:12">
      <c r="C63" s="88"/>
      <c r="D63" s="368" t="s">
        <v>424</v>
      </c>
      <c r="E63" s="205"/>
      <c r="F63" s="205"/>
      <c r="G63" s="205"/>
      <c r="H63" s="205"/>
      <c r="I63" s="207"/>
      <c r="J63" s="207"/>
      <c r="K63" s="207"/>
      <c r="L63" s="205"/>
    </row>
    <row r="64" spans="2:12">
      <c r="C64" s="88"/>
      <c r="D64" s="164"/>
      <c r="E64" s="182">
        <f ca="1">'C. Masterfiles'!$D$105</f>
        <v>2014</v>
      </c>
      <c r="F64" s="182">
        <f ca="1">'C. Masterfiles'!$D$106</f>
        <v>2015</v>
      </c>
      <c r="G64" s="182">
        <f ca="1">'C. Masterfiles'!$D$107</f>
        <v>2016</v>
      </c>
      <c r="H64" s="182">
        <f ca="1">'C. Masterfiles'!$D$108</f>
        <v>2017</v>
      </c>
      <c r="I64" s="182">
        <f ca="1">'C. Masterfiles'!$D$109</f>
        <v>2018</v>
      </c>
      <c r="J64" s="182">
        <f ca="1">'C. Masterfiles'!$D$110</f>
        <v>2019</v>
      </c>
      <c r="K64" s="182">
        <f ca="1">'C. Masterfiles'!$D$111</f>
        <v>2020</v>
      </c>
      <c r="L64" s="205"/>
    </row>
    <row r="65" spans="2:12">
      <c r="C65" s="88"/>
      <c r="D65" s="209" t="s">
        <v>146</v>
      </c>
      <c r="E65" s="323">
        <f>E57*E61</f>
        <v>150000</v>
      </c>
      <c r="F65" s="323">
        <f t="shared" ref="F65:K65" si="8">F57*F61</f>
        <v>153000</v>
      </c>
      <c r="G65" s="323">
        <f t="shared" si="8"/>
        <v>156060</v>
      </c>
      <c r="H65" s="323">
        <f t="shared" si="8"/>
        <v>159181.20000000001</v>
      </c>
      <c r="I65" s="323">
        <f t="shared" si="8"/>
        <v>162364.82399999999</v>
      </c>
      <c r="J65" s="323">
        <f t="shared" si="8"/>
        <v>165612.12048000001</v>
      </c>
      <c r="K65" s="323">
        <f t="shared" si="8"/>
        <v>168924.36288960002</v>
      </c>
      <c r="L65" s="205"/>
    </row>
    <row r="66" spans="2:12">
      <c r="C66" s="88"/>
      <c r="L66" s="205"/>
    </row>
    <row r="67" spans="2:12">
      <c r="C67" s="88"/>
      <c r="L67" s="205"/>
    </row>
    <row r="68" spans="2:12" s="162" customFormat="1" ht="15.75">
      <c r="B68" s="49">
        <f>B53+0.01</f>
        <v>1.04</v>
      </c>
      <c r="C68" s="49" t="s">
        <v>498</v>
      </c>
      <c r="D68" s="321"/>
      <c r="E68" s="321"/>
      <c r="F68" s="321"/>
      <c r="G68" s="321"/>
      <c r="H68" s="321"/>
      <c r="I68" s="322"/>
      <c r="L68" s="321"/>
    </row>
    <row r="69" spans="2:12">
      <c r="B69" s="175"/>
      <c r="C69" s="175"/>
      <c r="D69" s="205"/>
      <c r="E69" s="205"/>
      <c r="F69" s="205"/>
      <c r="G69" s="205"/>
      <c r="H69" s="205"/>
      <c r="I69" s="207"/>
      <c r="L69" s="205"/>
    </row>
    <row r="70" spans="2:12">
      <c r="C70" s="208"/>
      <c r="D70" s="368" t="s">
        <v>320</v>
      </c>
      <c r="E70" s="208"/>
      <c r="F70" s="208"/>
      <c r="G70" s="208"/>
      <c r="H70" s="347"/>
      <c r="I70" s="213"/>
      <c r="L70" s="205"/>
    </row>
    <row r="71" spans="2:12">
      <c r="C71" s="88"/>
      <c r="D71" s="164"/>
      <c r="E71" s="182">
        <f ca="1">'C. Masterfiles'!$D$105</f>
        <v>2014</v>
      </c>
      <c r="F71" s="182">
        <f ca="1">'C. Masterfiles'!$D$106</f>
        <v>2015</v>
      </c>
      <c r="G71" s="182">
        <f ca="1">'C. Masterfiles'!$D$107</f>
        <v>2016</v>
      </c>
      <c r="H71" s="182">
        <f ca="1">'C. Masterfiles'!$D$108</f>
        <v>2017</v>
      </c>
      <c r="I71" s="182">
        <f ca="1">'C. Masterfiles'!$D$109</f>
        <v>2018</v>
      </c>
      <c r="J71" s="182">
        <f ca="1">'C. Masterfiles'!$D$110</f>
        <v>2019</v>
      </c>
      <c r="K71" s="182">
        <f ca="1">'C. Masterfiles'!$D$111</f>
        <v>2020</v>
      </c>
      <c r="L71" s="205"/>
    </row>
    <row r="72" spans="2:12">
      <c r="C72" s="88"/>
      <c r="D72" s="367" t="s">
        <v>315</v>
      </c>
      <c r="E72" s="210">
        <v>1000000</v>
      </c>
      <c r="F72" s="210">
        <f>E72*1.02</f>
        <v>1020000</v>
      </c>
      <c r="G72" s="210">
        <f t="shared" ref="G72:K72" si="9">F72*1.02</f>
        <v>1040400</v>
      </c>
      <c r="H72" s="210">
        <f t="shared" si="9"/>
        <v>1061208</v>
      </c>
      <c r="I72" s="210">
        <f t="shared" si="9"/>
        <v>1082432.1599999999</v>
      </c>
      <c r="J72" s="210">
        <f t="shared" si="9"/>
        <v>1104080.8032</v>
      </c>
      <c r="K72" s="210">
        <f t="shared" si="9"/>
        <v>1126162.4192639999</v>
      </c>
      <c r="L72" s="205"/>
    </row>
    <row r="73" spans="2:12">
      <c r="C73" s="88"/>
      <c r="D73" s="399" t="s">
        <v>332</v>
      </c>
      <c r="E73" s="210">
        <v>500000</v>
      </c>
      <c r="F73" s="210">
        <f t="shared" ref="F73:K74" si="10">E73*1.02</f>
        <v>510000</v>
      </c>
      <c r="G73" s="210">
        <f t="shared" si="10"/>
        <v>520200</v>
      </c>
      <c r="H73" s="210">
        <f t="shared" si="10"/>
        <v>530604</v>
      </c>
      <c r="I73" s="210">
        <f t="shared" si="10"/>
        <v>541216.07999999996</v>
      </c>
      <c r="J73" s="210">
        <f t="shared" si="10"/>
        <v>552040.40159999998</v>
      </c>
      <c r="K73" s="210">
        <f t="shared" si="10"/>
        <v>563081.20963199995</v>
      </c>
      <c r="L73" s="205"/>
    </row>
    <row r="74" spans="2:12">
      <c r="C74" s="88"/>
      <c r="D74" s="367" t="s">
        <v>317</v>
      </c>
      <c r="E74" s="210">
        <v>200000</v>
      </c>
      <c r="F74" s="210">
        <f t="shared" si="10"/>
        <v>204000</v>
      </c>
      <c r="G74" s="210">
        <f t="shared" si="10"/>
        <v>208080</v>
      </c>
      <c r="H74" s="210">
        <f t="shared" si="10"/>
        <v>212241.6</v>
      </c>
      <c r="I74" s="210">
        <f t="shared" si="10"/>
        <v>216486.432</v>
      </c>
      <c r="J74" s="210">
        <f t="shared" si="10"/>
        <v>220816.16064000002</v>
      </c>
      <c r="K74" s="210">
        <f t="shared" si="10"/>
        <v>225232.48385280001</v>
      </c>
      <c r="L74" s="205"/>
    </row>
    <row r="75" spans="2:12">
      <c r="C75" s="211"/>
      <c r="D75" s="214"/>
      <c r="E75" s="214"/>
      <c r="F75" s="214"/>
      <c r="G75" s="214"/>
      <c r="H75" s="214"/>
      <c r="L75" s="205"/>
    </row>
    <row r="76" spans="2:12">
      <c r="C76" s="208"/>
      <c r="D76" s="368" t="s">
        <v>422</v>
      </c>
      <c r="E76" s="208"/>
      <c r="F76" s="208"/>
      <c r="G76" s="208"/>
      <c r="H76" s="347"/>
      <c r="I76" s="213"/>
      <c r="L76" s="205"/>
    </row>
    <row r="77" spans="2:12">
      <c r="C77" s="208"/>
      <c r="D77" s="164"/>
      <c r="E77" s="182">
        <f ca="1">'C. Masterfiles'!$D$105</f>
        <v>2014</v>
      </c>
      <c r="F77" s="182">
        <f ca="1">'C. Masterfiles'!$D$106</f>
        <v>2015</v>
      </c>
      <c r="G77" s="182">
        <f ca="1">'C. Masterfiles'!$D$107</f>
        <v>2016</v>
      </c>
      <c r="H77" s="182">
        <f ca="1">'C. Masterfiles'!$D$108</f>
        <v>2017</v>
      </c>
      <c r="I77" s="182">
        <f ca="1">'C. Masterfiles'!$D$109</f>
        <v>2018</v>
      </c>
      <c r="J77" s="182">
        <f ca="1">'C. Masterfiles'!$D$110</f>
        <v>2019</v>
      </c>
      <c r="K77" s="182">
        <f ca="1">'C. Masterfiles'!$D$111</f>
        <v>2020</v>
      </c>
      <c r="L77" s="205"/>
    </row>
    <row r="78" spans="2:12">
      <c r="C78" s="208"/>
      <c r="D78" s="367" t="s">
        <v>315</v>
      </c>
      <c r="E78" s="224">
        <v>0.75</v>
      </c>
      <c r="F78" s="224">
        <v>0.75</v>
      </c>
      <c r="G78" s="224">
        <v>0.75</v>
      </c>
      <c r="H78" s="224">
        <v>0.75</v>
      </c>
      <c r="I78" s="224">
        <v>0.75</v>
      </c>
      <c r="J78" s="224">
        <v>0.75</v>
      </c>
      <c r="K78" s="224">
        <v>0.75</v>
      </c>
      <c r="L78" s="205"/>
    </row>
    <row r="79" spans="2:12">
      <c r="C79" s="208"/>
      <c r="D79" s="399" t="s">
        <v>332</v>
      </c>
      <c r="E79" s="224">
        <v>0.75</v>
      </c>
      <c r="F79" s="224">
        <v>0.75</v>
      </c>
      <c r="G79" s="224">
        <v>0.75</v>
      </c>
      <c r="H79" s="224">
        <v>0.75</v>
      </c>
      <c r="I79" s="224">
        <v>0.75</v>
      </c>
      <c r="J79" s="224">
        <v>0.75</v>
      </c>
      <c r="K79" s="224">
        <v>0.75</v>
      </c>
      <c r="L79" s="205"/>
    </row>
    <row r="80" spans="2:12">
      <c r="C80" s="208"/>
      <c r="D80" s="367" t="s">
        <v>317</v>
      </c>
      <c r="E80" s="224">
        <v>0.75</v>
      </c>
      <c r="F80" s="224">
        <v>0.75</v>
      </c>
      <c r="G80" s="224">
        <v>0.75</v>
      </c>
      <c r="H80" s="224">
        <v>0.75</v>
      </c>
      <c r="I80" s="224">
        <v>0.75</v>
      </c>
      <c r="J80" s="224">
        <v>0.75</v>
      </c>
      <c r="K80" s="224">
        <v>0.75</v>
      </c>
      <c r="L80" s="205"/>
    </row>
    <row r="81" spans="2:12">
      <c r="C81" s="208"/>
      <c r="D81" s="208"/>
      <c r="E81" s="208"/>
      <c r="F81" s="208"/>
      <c r="G81" s="208"/>
      <c r="H81" s="208"/>
      <c r="L81" s="205"/>
    </row>
    <row r="82" spans="2:12">
      <c r="C82" s="208"/>
      <c r="D82" s="368" t="s">
        <v>425</v>
      </c>
      <c r="E82" s="208"/>
      <c r="F82" s="208"/>
      <c r="G82" s="208"/>
      <c r="H82" s="347"/>
      <c r="I82" s="213"/>
      <c r="L82" s="205"/>
    </row>
    <row r="83" spans="2:12">
      <c r="C83" s="208"/>
      <c r="D83" s="164"/>
      <c r="E83" s="182">
        <f ca="1">'C. Masterfiles'!$D$105</f>
        <v>2014</v>
      </c>
      <c r="F83" s="182">
        <f ca="1">'C. Masterfiles'!$D$106</f>
        <v>2015</v>
      </c>
      <c r="G83" s="182">
        <f ca="1">'C. Masterfiles'!$D$107</f>
        <v>2016</v>
      </c>
      <c r="H83" s="182">
        <f ca="1">'C. Masterfiles'!$D$108</f>
        <v>2017</v>
      </c>
      <c r="I83" s="182">
        <f ca="1">'C. Masterfiles'!$D$109</f>
        <v>2018</v>
      </c>
      <c r="J83" s="182">
        <f ca="1">'C. Masterfiles'!$D$110</f>
        <v>2019</v>
      </c>
      <c r="K83" s="182">
        <f ca="1">'C. Masterfiles'!$D$111</f>
        <v>2020</v>
      </c>
      <c r="L83" s="205"/>
    </row>
    <row r="84" spans="2:12">
      <c r="C84" s="208"/>
      <c r="D84" s="367" t="s">
        <v>315</v>
      </c>
      <c r="E84" s="323">
        <f>E72*E78</f>
        <v>750000</v>
      </c>
      <c r="F84" s="323">
        <f t="shared" ref="F84:K84" si="11">F72*F78</f>
        <v>765000</v>
      </c>
      <c r="G84" s="323">
        <f t="shared" si="11"/>
        <v>780300</v>
      </c>
      <c r="H84" s="323">
        <f t="shared" si="11"/>
        <v>795906</v>
      </c>
      <c r="I84" s="323">
        <f t="shared" si="11"/>
        <v>811824.11999999988</v>
      </c>
      <c r="J84" s="323">
        <f t="shared" si="11"/>
        <v>828060.60239999997</v>
      </c>
      <c r="K84" s="323">
        <f t="shared" si="11"/>
        <v>844621.81444799993</v>
      </c>
      <c r="L84" s="205"/>
    </row>
    <row r="85" spans="2:12">
      <c r="C85" s="208"/>
      <c r="D85" s="399" t="s">
        <v>332</v>
      </c>
      <c r="E85" s="323">
        <f t="shared" ref="E85:K86" si="12">E73*E79</f>
        <v>375000</v>
      </c>
      <c r="F85" s="323">
        <f t="shared" si="12"/>
        <v>382500</v>
      </c>
      <c r="G85" s="323">
        <f t="shared" si="12"/>
        <v>390150</v>
      </c>
      <c r="H85" s="323">
        <f t="shared" si="12"/>
        <v>397953</v>
      </c>
      <c r="I85" s="323">
        <f t="shared" si="12"/>
        <v>405912.05999999994</v>
      </c>
      <c r="J85" s="323">
        <f t="shared" si="12"/>
        <v>414030.30119999999</v>
      </c>
      <c r="K85" s="323">
        <f t="shared" si="12"/>
        <v>422310.90722399997</v>
      </c>
      <c r="L85" s="205"/>
    </row>
    <row r="86" spans="2:12">
      <c r="C86" s="208"/>
      <c r="D86" s="367" t="s">
        <v>317</v>
      </c>
      <c r="E86" s="323">
        <f t="shared" si="12"/>
        <v>150000</v>
      </c>
      <c r="F86" s="323">
        <f t="shared" si="12"/>
        <v>153000</v>
      </c>
      <c r="G86" s="323">
        <f t="shared" si="12"/>
        <v>156060</v>
      </c>
      <c r="H86" s="323">
        <f t="shared" si="12"/>
        <v>159181.20000000001</v>
      </c>
      <c r="I86" s="323">
        <f t="shared" si="12"/>
        <v>162364.82399999999</v>
      </c>
      <c r="J86" s="323">
        <f t="shared" si="12"/>
        <v>165612.12048000001</v>
      </c>
      <c r="K86" s="323">
        <f t="shared" si="12"/>
        <v>168924.36288960002</v>
      </c>
      <c r="L86" s="205"/>
    </row>
    <row r="87" spans="2:12">
      <c r="C87" s="208"/>
      <c r="D87" s="208"/>
      <c r="E87" s="208"/>
      <c r="F87" s="208"/>
      <c r="G87" s="208"/>
      <c r="H87" s="208"/>
      <c r="L87" s="205"/>
    </row>
    <row r="88" spans="2:12">
      <c r="C88" s="208"/>
      <c r="D88" s="208"/>
      <c r="E88" s="208"/>
      <c r="F88" s="208"/>
      <c r="G88" s="208"/>
      <c r="H88" s="208"/>
      <c r="L88" s="205"/>
    </row>
    <row r="89" spans="2:12">
      <c r="C89" s="88"/>
      <c r="L89" s="205"/>
    </row>
    <row r="90" spans="2:12" s="162" customFormat="1" ht="15.75">
      <c r="B90" s="49">
        <f>B68+0.01</f>
        <v>1.05</v>
      </c>
      <c r="C90" s="49" t="s">
        <v>499</v>
      </c>
      <c r="D90" s="321"/>
      <c r="E90" s="321"/>
      <c r="F90" s="321"/>
      <c r="G90" s="321"/>
      <c r="H90" s="321"/>
      <c r="I90" s="322"/>
      <c r="L90" s="321"/>
    </row>
    <row r="91" spans="2:12">
      <c r="B91" s="175"/>
      <c r="C91" s="175"/>
      <c r="D91" s="205"/>
      <c r="E91" s="205"/>
      <c r="F91" s="205"/>
      <c r="G91" s="205"/>
      <c r="H91" s="205"/>
      <c r="I91" s="207"/>
      <c r="L91" s="205"/>
    </row>
    <row r="92" spans="2:12">
      <c r="B92" s="175"/>
      <c r="C92" s="175"/>
      <c r="D92" s="368" t="s">
        <v>427</v>
      </c>
      <c r="E92" s="208"/>
      <c r="F92" s="208"/>
      <c r="G92" s="208"/>
      <c r="H92" s="347"/>
      <c r="I92" s="213"/>
      <c r="L92" s="205"/>
    </row>
    <row r="93" spans="2:12">
      <c r="B93" s="175"/>
      <c r="C93" s="175"/>
      <c r="D93" s="164"/>
      <c r="E93" s="182">
        <f ca="1">'C. Masterfiles'!$D$105</f>
        <v>2014</v>
      </c>
      <c r="F93" s="182">
        <f ca="1">'C. Masterfiles'!$D$106</f>
        <v>2015</v>
      </c>
      <c r="G93" s="182">
        <f ca="1">'C. Masterfiles'!$D$107</f>
        <v>2016</v>
      </c>
      <c r="H93" s="182">
        <f ca="1">'C. Masterfiles'!$D$108</f>
        <v>2017</v>
      </c>
      <c r="I93" s="182">
        <f ca="1">'C. Masterfiles'!$D$109</f>
        <v>2018</v>
      </c>
      <c r="J93" s="182">
        <f ca="1">'C. Masterfiles'!$D$110</f>
        <v>2019</v>
      </c>
      <c r="K93" s="182">
        <f ca="1">'C. Masterfiles'!$D$111</f>
        <v>2020</v>
      </c>
      <c r="L93" s="205"/>
    </row>
    <row r="94" spans="2:12">
      <c r="B94" s="175"/>
      <c r="C94" s="175"/>
      <c r="D94" s="367" t="s">
        <v>315</v>
      </c>
      <c r="E94" s="433">
        <v>0.1</v>
      </c>
      <c r="F94" s="433">
        <v>0.1</v>
      </c>
      <c r="G94" s="433">
        <v>0.1</v>
      </c>
      <c r="H94" s="433">
        <v>0.1</v>
      </c>
      <c r="I94" s="433">
        <v>0.1</v>
      </c>
      <c r="J94" s="433">
        <v>0.1</v>
      </c>
      <c r="K94" s="433">
        <v>0.1</v>
      </c>
      <c r="L94" s="205"/>
    </row>
    <row r="95" spans="2:12">
      <c r="B95" s="175"/>
      <c r="C95" s="175"/>
      <c r="D95" s="367" t="s">
        <v>332</v>
      </c>
      <c r="E95" s="433">
        <v>0.1</v>
      </c>
      <c r="F95" s="433">
        <v>0.1</v>
      </c>
      <c r="G95" s="433">
        <v>0.1</v>
      </c>
      <c r="H95" s="433">
        <v>0.1</v>
      </c>
      <c r="I95" s="433">
        <v>0.1</v>
      </c>
      <c r="J95" s="433">
        <v>0.1</v>
      </c>
      <c r="K95" s="433">
        <v>0.1</v>
      </c>
      <c r="L95" s="205"/>
    </row>
    <row r="96" spans="2:12">
      <c r="B96" s="175"/>
      <c r="C96" s="175"/>
      <c r="D96" s="367" t="s">
        <v>317</v>
      </c>
      <c r="E96" s="433">
        <v>0.1</v>
      </c>
      <c r="F96" s="433">
        <v>0.1</v>
      </c>
      <c r="G96" s="433">
        <v>0.1</v>
      </c>
      <c r="H96" s="433">
        <v>0.1</v>
      </c>
      <c r="I96" s="433">
        <v>0.1</v>
      </c>
      <c r="J96" s="433">
        <v>0.1</v>
      </c>
      <c r="K96" s="433">
        <v>0.1</v>
      </c>
      <c r="L96" s="205"/>
    </row>
    <row r="97" spans="1:13">
      <c r="B97" s="175"/>
      <c r="C97" s="175"/>
      <c r="D97" s="369"/>
      <c r="E97" s="205"/>
      <c r="F97" s="205"/>
      <c r="G97" s="205"/>
      <c r="H97" s="205"/>
      <c r="I97" s="205"/>
      <c r="J97" s="205"/>
      <c r="K97" s="205"/>
      <c r="L97" s="205"/>
    </row>
    <row r="98" spans="1:13">
      <c r="B98" s="175"/>
      <c r="C98" s="175"/>
      <c r="D98" s="208"/>
      <c r="E98" s="208"/>
      <c r="F98" s="208"/>
      <c r="G98" s="208"/>
      <c r="H98" s="208"/>
      <c r="L98" s="205"/>
    </row>
    <row r="99" spans="1:13">
      <c r="B99" s="175"/>
      <c r="C99" s="175"/>
      <c r="D99" s="368" t="s">
        <v>426</v>
      </c>
      <c r="E99" s="208"/>
      <c r="F99" s="208"/>
      <c r="G99" s="208"/>
      <c r="H99" s="347"/>
      <c r="I99" s="213"/>
      <c r="L99" s="205"/>
    </row>
    <row r="100" spans="1:13">
      <c r="B100" s="175"/>
      <c r="C100" s="175"/>
      <c r="D100" s="164"/>
      <c r="E100" s="182">
        <f ca="1">'C. Masterfiles'!$D$105</f>
        <v>2014</v>
      </c>
      <c r="F100" s="182">
        <f ca="1">'C. Masterfiles'!$D$106</f>
        <v>2015</v>
      </c>
      <c r="G100" s="182">
        <f ca="1">'C. Masterfiles'!$D$107</f>
        <v>2016</v>
      </c>
      <c r="H100" s="182">
        <f ca="1">'C. Masterfiles'!$D$108</f>
        <v>2017</v>
      </c>
      <c r="I100" s="182">
        <f ca="1">'C. Masterfiles'!$D$109</f>
        <v>2018</v>
      </c>
      <c r="J100" s="182">
        <f ca="1">'C. Masterfiles'!$D$110</f>
        <v>2019</v>
      </c>
      <c r="K100" s="182">
        <f ca="1">'C. Masterfiles'!$D$111</f>
        <v>2020</v>
      </c>
      <c r="L100" s="205"/>
    </row>
    <row r="101" spans="1:13">
      <c r="B101" s="175"/>
      <c r="C101" s="175"/>
      <c r="D101" s="367" t="s">
        <v>315</v>
      </c>
      <c r="E101" s="323">
        <f ca="1">(E72-E84)*E94*IF('D. Graphs'!$C$74=19,1+'D. Graphs'!$D$70,1)</f>
        <v>25000</v>
      </c>
      <c r="F101" s="323">
        <f ca="1">(F72-F84)*F94*IF('D. Graphs'!$C$74=19,1+'D. Graphs'!$D$70,1)</f>
        <v>25500</v>
      </c>
      <c r="G101" s="323">
        <f ca="1">(G72-G84)*G94*IF('D. Graphs'!$C$74=19,1+'D. Graphs'!$D$70,1)</f>
        <v>26010</v>
      </c>
      <c r="H101" s="323">
        <f ca="1">(H72-H84)*H94*IF('D. Graphs'!$C$74=19,1+'D. Graphs'!$D$70,1)</f>
        <v>26530.2</v>
      </c>
      <c r="I101" s="323">
        <f ca="1">(I72-I84)*I94*IF('D. Graphs'!$C$74=19,1+'D. Graphs'!$D$70,1)</f>
        <v>27060.804000000004</v>
      </c>
      <c r="J101" s="323">
        <f ca="1">(J72-J84)*J94*IF('D. Graphs'!$C$74=19,1+'D. Graphs'!$D$70,1)</f>
        <v>27602.020080000002</v>
      </c>
      <c r="K101" s="323">
        <f ca="1">(K72-K84)*K94*IF('D. Graphs'!$C$74=19,1+'D. Graphs'!$D$70,1)</f>
        <v>28154.060481599998</v>
      </c>
      <c r="L101" s="205"/>
    </row>
    <row r="102" spans="1:13">
      <c r="B102" s="175"/>
      <c r="C102" s="175"/>
      <c r="D102" s="367" t="s">
        <v>316</v>
      </c>
      <c r="E102" s="323">
        <f ca="1">(E73-E85)*E95*IF('D. Graphs'!$C$74=19,1+'D. Graphs'!$D$70,1)</f>
        <v>12500</v>
      </c>
      <c r="F102" s="323">
        <f ca="1">(F73-F85)*F95*IF('D. Graphs'!$C$74=19,1+'D. Graphs'!$D$70,1)</f>
        <v>12750</v>
      </c>
      <c r="G102" s="323">
        <f ca="1">(G73-G85)*G95*IF('D. Graphs'!$C$74=19,1+'D. Graphs'!$D$70,1)</f>
        <v>13005</v>
      </c>
      <c r="H102" s="323">
        <f ca="1">(H73-H85)*H95*IF('D. Graphs'!$C$74=19,1+'D. Graphs'!$D$70,1)</f>
        <v>13265.1</v>
      </c>
      <c r="I102" s="323">
        <f ca="1">(I73-I85)*I95*IF('D. Graphs'!$C$74=19,1+'D. Graphs'!$D$70,1)</f>
        <v>13530.402000000002</v>
      </c>
      <c r="J102" s="323">
        <f ca="1">(J73-J85)*J95*IF('D. Graphs'!$C$74=19,1+'D. Graphs'!$D$70,1)</f>
        <v>13801.010040000001</v>
      </c>
      <c r="K102" s="323">
        <f ca="1">(K73-K85)*K95*IF('D. Graphs'!$C$74=19,1+'D. Graphs'!$D$70,1)</f>
        <v>14077.030240799999</v>
      </c>
      <c r="L102" s="205"/>
    </row>
    <row r="103" spans="1:13">
      <c r="B103" s="175"/>
      <c r="C103" s="175"/>
      <c r="D103" s="367" t="s">
        <v>317</v>
      </c>
      <c r="E103" s="323">
        <f ca="1">(E74-E86)*E96*IF('D. Graphs'!$C$74=19,1+'D. Graphs'!$D$70,1)</f>
        <v>5000</v>
      </c>
      <c r="F103" s="323">
        <f ca="1">(F74-F86)*F96*IF('D. Graphs'!$C$74=19,1+'D. Graphs'!$D$70,1)</f>
        <v>5100</v>
      </c>
      <c r="G103" s="323">
        <f ca="1">(G74-G86)*G96*IF('D. Graphs'!$C$74=19,1+'D. Graphs'!$D$70,1)</f>
        <v>5202</v>
      </c>
      <c r="H103" s="323">
        <f ca="1">(H74-H86)*H96*IF('D. Graphs'!$C$74=19,1+'D. Graphs'!$D$70,1)</f>
        <v>5306.04</v>
      </c>
      <c r="I103" s="323">
        <f ca="1">(I74-I86)*I96*IF('D. Graphs'!$C$74=19,1+'D. Graphs'!$D$70,1)</f>
        <v>5412.1608000000015</v>
      </c>
      <c r="J103" s="323">
        <f ca="1">(J74-J86)*J96*IF('D. Graphs'!$C$74=19,1+'D. Graphs'!$D$70,1)</f>
        <v>5520.4040160000004</v>
      </c>
      <c r="K103" s="323">
        <f ca="1">(K74-K86)*K96*IF('D. Graphs'!$C$74=19,1+'D. Graphs'!$D$70,1)</f>
        <v>5630.8120963199999</v>
      </c>
      <c r="L103" s="205"/>
    </row>
    <row r="104" spans="1:13">
      <c r="B104" s="175"/>
      <c r="C104" s="175"/>
      <c r="D104" s="205"/>
      <c r="E104" s="205"/>
      <c r="F104" s="205"/>
      <c r="G104" s="205"/>
      <c r="H104" s="205"/>
      <c r="I104" s="207"/>
      <c r="L104" s="205"/>
    </row>
    <row r="105" spans="1:13">
      <c r="B105" s="175"/>
      <c r="C105" s="175"/>
      <c r="D105" s="205"/>
      <c r="E105" s="205"/>
      <c r="F105" s="205"/>
      <c r="G105" s="205"/>
      <c r="H105" s="205"/>
      <c r="I105" s="207"/>
      <c r="L105" s="205"/>
    </row>
    <row r="106" spans="1:13">
      <c r="C106" s="88"/>
      <c r="D106" s="205"/>
      <c r="E106" s="205"/>
      <c r="F106" s="205"/>
      <c r="G106" s="205"/>
      <c r="H106" s="205"/>
      <c r="I106" s="207"/>
      <c r="J106" s="207"/>
      <c r="K106" s="207"/>
      <c r="L106" s="205"/>
    </row>
    <row r="107" spans="1:13" s="162" customFormat="1" ht="15.75">
      <c r="A107" s="321"/>
      <c r="B107" s="49">
        <f>B90+0.01</f>
        <v>1.06</v>
      </c>
      <c r="C107" s="49" t="s">
        <v>500</v>
      </c>
      <c r="D107" s="321"/>
      <c r="E107" s="321"/>
      <c r="F107" s="321"/>
      <c r="G107" s="321"/>
      <c r="H107" s="321"/>
      <c r="I107" s="322"/>
      <c r="J107" s="322"/>
      <c r="K107" s="322"/>
    </row>
    <row r="108" spans="1:13" s="162" customFormat="1" ht="15.75">
      <c r="A108" s="321"/>
      <c r="B108" s="49"/>
      <c r="C108" s="49"/>
      <c r="D108" s="321"/>
      <c r="E108" s="321"/>
      <c r="F108" s="321"/>
      <c r="G108" s="321"/>
      <c r="H108" s="321"/>
      <c r="I108" s="322"/>
      <c r="J108" s="322"/>
      <c r="K108" s="322"/>
    </row>
    <row r="109" spans="1:13">
      <c r="B109" s="175"/>
      <c r="C109" s="205"/>
      <c r="D109" s="368" t="s">
        <v>321</v>
      </c>
      <c r="E109" s="205"/>
      <c r="F109" s="205"/>
      <c r="G109" s="205"/>
      <c r="H109" s="205"/>
      <c r="I109" s="207"/>
      <c r="J109" s="207"/>
      <c r="K109" s="207"/>
    </row>
    <row r="110" spans="1:13">
      <c r="C110" s="88"/>
      <c r="D110" s="164"/>
      <c r="E110" s="182">
        <f ca="1">'C. Masterfiles'!$D$105</f>
        <v>2014</v>
      </c>
      <c r="F110" s="182">
        <f ca="1">'C. Masterfiles'!$D$106</f>
        <v>2015</v>
      </c>
      <c r="G110" s="182">
        <f ca="1">'C. Masterfiles'!$D$107</f>
        <v>2016</v>
      </c>
      <c r="H110" s="182">
        <f ca="1">'C. Masterfiles'!$D$108</f>
        <v>2017</v>
      </c>
      <c r="I110" s="182">
        <f ca="1">'C. Masterfiles'!$D$109</f>
        <v>2018</v>
      </c>
      <c r="J110" s="182">
        <f ca="1">'C. Masterfiles'!$D$110</f>
        <v>2019</v>
      </c>
      <c r="K110" s="182">
        <f ca="1">'C. Masterfiles'!$D$111</f>
        <v>2020</v>
      </c>
    </row>
    <row r="111" spans="1:13">
      <c r="C111" s="88"/>
      <c r="D111" s="209" t="str">
        <f>D15</f>
        <v>Residential phone lines</v>
      </c>
      <c r="E111" s="233">
        <f ca="1">ROUND(IF('B. Dashboard'!$D$39="Base case",E25,E15*'B. Dashboard'!$G$14),0)*IF('D. Graphs'!$C$74=1,1+'D. Graphs'!$D$70,1)</f>
        <v>750000</v>
      </c>
      <c r="F111" s="233">
        <f ca="1">ROUND(IF('B. Dashboard'!$D$39="Base case",F25,F15*'B. Dashboard'!$G$14),0)*IF('D. Graphs'!$C$74=1,1+'D. Graphs'!$D$70,1)</f>
        <v>765000</v>
      </c>
      <c r="G111" s="233">
        <f ca="1">ROUND(IF('B. Dashboard'!$D$39="Base case",G25,G15*'B. Dashboard'!$G$14),0)*IF('D. Graphs'!$C$74=1,1+'D. Graphs'!$D$70,1)</f>
        <v>780300</v>
      </c>
      <c r="H111" s="233">
        <f ca="1">ROUND(IF('B. Dashboard'!$D$39="Base case",H25,H15*'B. Dashboard'!$G$14),0)*IF('D. Graphs'!$C$74=1,1+'D. Graphs'!$D$70,1)</f>
        <v>795906</v>
      </c>
      <c r="I111" s="233">
        <f ca="1">ROUND(IF('B. Dashboard'!$D$39="Base case",I25,I15*'B. Dashboard'!$G$14),0)*IF('D. Graphs'!$C$74=1,1+'D. Graphs'!$D$70,1)</f>
        <v>811824</v>
      </c>
      <c r="J111" s="233">
        <f ca="1">ROUND(IF('B. Dashboard'!$D$39="Base case",J25,J15*'B. Dashboard'!$G$14),0)*IF('D. Graphs'!$C$74=1,1+'D. Graphs'!$D$70,1)</f>
        <v>828061</v>
      </c>
      <c r="K111" s="233">
        <f ca="1">ROUND(IF('B. Dashboard'!$D$39="Base case",K25,K15*'B. Dashboard'!$G$14),0)*IF('D. Graphs'!$C$74=1,1+'D. Graphs'!$D$70,1)</f>
        <v>844622</v>
      </c>
      <c r="M111" s="348"/>
    </row>
    <row r="112" spans="1:13">
      <c r="C112" s="88"/>
      <c r="D112" s="209" t="str">
        <f>D16</f>
        <v>Business phone lines</v>
      </c>
      <c r="E112" s="233">
        <f ca="1">ROUND(IF('B. Dashboard'!$D$39="Base case",E26,E16*'B. Dashboard'!$G$14),0)*IF('D. Graphs'!$C$74=1,1+'D. Graphs'!$D$70,1)</f>
        <v>150000</v>
      </c>
      <c r="F112" s="233">
        <f ca="1">ROUND(IF('B. Dashboard'!$D$39="Base case",F26,F16*'B. Dashboard'!$G$14),0)*IF('D. Graphs'!$C$74=1,1+'D. Graphs'!$D$70,1)</f>
        <v>153000</v>
      </c>
      <c r="G112" s="233">
        <f ca="1">ROUND(IF('B. Dashboard'!$D$39="Base case",G26,G16*'B. Dashboard'!$G$14),0)*IF('D. Graphs'!$C$74=1,1+'D. Graphs'!$D$70,1)</f>
        <v>156060</v>
      </c>
      <c r="H112" s="233">
        <f ca="1">ROUND(IF('B. Dashboard'!$D$39="Base case",H26,H16*'B. Dashboard'!$G$14),0)*IF('D. Graphs'!$C$74=1,1+'D. Graphs'!$D$70,1)</f>
        <v>159181</v>
      </c>
      <c r="I112" s="233">
        <f ca="1">ROUND(IF('B. Dashboard'!$D$39="Base case",I26,I16*'B. Dashboard'!$G$14),0)*IF('D. Graphs'!$C$74=1,1+'D. Graphs'!$D$70,1)</f>
        <v>162365</v>
      </c>
      <c r="J112" s="233">
        <f ca="1">ROUND(IF('B. Dashboard'!$D$39="Base case",J26,J16*'B. Dashboard'!$G$14),0)*IF('D. Graphs'!$C$74=1,1+'D. Graphs'!$D$70,1)</f>
        <v>165612</v>
      </c>
      <c r="K112" s="233">
        <f ca="1">ROUND(IF('B. Dashboard'!$D$39="Base case",K26,K16*'B. Dashboard'!$G$14),0)*IF('D. Graphs'!$C$74=1,1+'D. Graphs'!$D$70,1)</f>
        <v>168924</v>
      </c>
    </row>
    <row r="113" spans="2:13">
      <c r="C113" s="88"/>
      <c r="D113" s="211"/>
      <c r="E113" s="211"/>
      <c r="F113" s="211"/>
      <c r="G113" s="211"/>
      <c r="H113" s="211"/>
      <c r="I113" s="211"/>
      <c r="J113" s="211"/>
      <c r="K113" s="211"/>
    </row>
    <row r="114" spans="2:13">
      <c r="C114" s="88"/>
      <c r="D114" s="211"/>
      <c r="E114" s="211"/>
      <c r="F114" s="211"/>
      <c r="G114" s="211"/>
      <c r="H114" s="211"/>
      <c r="I114" s="211"/>
      <c r="J114" s="211"/>
      <c r="K114" s="211"/>
    </row>
    <row r="115" spans="2:13">
      <c r="B115" s="175"/>
      <c r="C115" s="205"/>
      <c r="D115" s="368" t="s">
        <v>322</v>
      </c>
      <c r="E115" s="205"/>
      <c r="F115" s="205"/>
      <c r="G115" s="205"/>
      <c r="H115" s="205"/>
      <c r="I115" s="207"/>
      <c r="J115" s="207"/>
      <c r="K115" s="207"/>
    </row>
    <row r="116" spans="2:13">
      <c r="C116" s="88"/>
      <c r="D116" s="164"/>
      <c r="E116" s="182">
        <f ca="1">'C. Masterfiles'!$D$105</f>
        <v>2014</v>
      </c>
      <c r="F116" s="182">
        <f ca="1">'C. Masterfiles'!$D$106</f>
        <v>2015</v>
      </c>
      <c r="G116" s="182">
        <f ca="1">'C. Masterfiles'!$D$107</f>
        <v>2016</v>
      </c>
      <c r="H116" s="182">
        <f ca="1">'C. Masterfiles'!$D$108</f>
        <v>2017</v>
      </c>
      <c r="I116" s="182">
        <f ca="1">'C. Masterfiles'!$D$109</f>
        <v>2018</v>
      </c>
      <c r="J116" s="182">
        <f ca="1">'C. Masterfiles'!$D$110</f>
        <v>2019</v>
      </c>
      <c r="K116" s="182">
        <f ca="1">'C. Masterfiles'!$D$111</f>
        <v>2020</v>
      </c>
    </row>
    <row r="117" spans="2:13">
      <c r="C117" s="88"/>
      <c r="D117" s="209" t="str">
        <f>D33</f>
        <v>ADSL  Residential</v>
      </c>
      <c r="E117" s="233">
        <f ca="1">ROUND(IF('B. Dashboard'!$D$39="Base case",E47,E33*'B. Dashboard'!$G$15),0)*IF('D. Graphs'!$C$74=2,1+'D. Graphs'!$D$70,1)</f>
        <v>112500</v>
      </c>
      <c r="F117" s="233">
        <f ca="1">ROUND(IF('B. Dashboard'!$D$39="Base case",F47,F33*'B. Dashboard'!$G$15),0)*IF('D. Graphs'!$C$74=2,1+'D. Graphs'!$D$70,1)</f>
        <v>114750</v>
      </c>
      <c r="G117" s="233">
        <f ca="1">ROUND(IF('B. Dashboard'!$D$39="Base case",G47,G33*'B. Dashboard'!$G$15),0)*IF('D. Graphs'!$C$74=2,1+'D. Graphs'!$D$70,1)</f>
        <v>117045</v>
      </c>
      <c r="H117" s="233">
        <f ca="1">ROUND(IF('B. Dashboard'!$D$39="Base case",H47,H33*'B. Dashboard'!$G$15),0)*IF('D. Graphs'!$C$74=2,1+'D. Graphs'!$D$70,1)</f>
        <v>119386</v>
      </c>
      <c r="I117" s="233">
        <f ca="1">ROUND(IF('B. Dashboard'!$D$39="Base case",I47,I33*'B. Dashboard'!$G$15),0)*IF('D. Graphs'!$C$74=2,1+'D. Graphs'!$D$70,1)</f>
        <v>121774</v>
      </c>
      <c r="J117" s="233">
        <f ca="1">ROUND(IF('B. Dashboard'!$D$39="Base case",J47,J33*'B. Dashboard'!$G$15),0)*IF('D. Graphs'!$C$74=2,1+'D. Graphs'!$D$70,1)</f>
        <v>124209</v>
      </c>
      <c r="K117" s="233">
        <f ca="1">ROUND(IF('B. Dashboard'!$D$39="Base case",K47,K33*'B. Dashboard'!$G$15),0)*IF('D. Graphs'!$C$74=2,1+'D. Graphs'!$D$70,1)</f>
        <v>126693</v>
      </c>
      <c r="M117" s="348"/>
    </row>
    <row r="118" spans="2:13">
      <c r="C118" s="88"/>
      <c r="D118" s="209" t="str">
        <f>D34</f>
        <v>ADSL Business</v>
      </c>
      <c r="E118" s="233">
        <f ca="1">ROUND(IF('B. Dashboard'!$D$39="Base case",E48,E34*'B. Dashboard'!$G$15),0)*IF('D. Graphs'!$C$74=2,1+'D. Graphs'!$D$70,1)</f>
        <v>37500</v>
      </c>
      <c r="F118" s="233">
        <f ca="1">ROUND(IF('B. Dashboard'!$D$39="Base case",F48,F34*'B. Dashboard'!$G$15),0)*IF('D. Graphs'!$C$74=2,1+'D. Graphs'!$D$70,1)</f>
        <v>38250</v>
      </c>
      <c r="G118" s="233">
        <f ca="1">ROUND(IF('B. Dashboard'!$D$39="Base case",G48,G34*'B. Dashboard'!$G$15),0)*IF('D. Graphs'!$C$74=2,1+'D. Graphs'!$D$70,1)</f>
        <v>39015</v>
      </c>
      <c r="H118" s="233">
        <f ca="1">ROUND(IF('B. Dashboard'!$D$39="Base case",H48,H34*'B. Dashboard'!$G$15),0)*IF('D. Graphs'!$C$74=2,1+'D. Graphs'!$D$70,1)</f>
        <v>39795</v>
      </c>
      <c r="I118" s="233">
        <f ca="1">ROUND(IF('B. Dashboard'!$D$39="Base case",I48,I34*'B. Dashboard'!$G$15),0)*IF('D. Graphs'!$C$74=2,1+'D. Graphs'!$D$70,1)</f>
        <v>40591</v>
      </c>
      <c r="J118" s="233">
        <f ca="1">ROUND(IF('B. Dashboard'!$D$39="Base case",J48,J34*'B. Dashboard'!$G$15),0)*IF('D. Graphs'!$C$74=2,1+'D. Graphs'!$D$70,1)</f>
        <v>41403</v>
      </c>
      <c r="K118" s="233">
        <f ca="1">ROUND(IF('B. Dashboard'!$D$39="Base case",K48,K34*'B. Dashboard'!$G$15),0)*IF('D. Graphs'!$C$74=2,1+'D. Graphs'!$D$70,1)</f>
        <v>42231</v>
      </c>
    </row>
    <row r="119" spans="2:13">
      <c r="C119" s="88"/>
      <c r="D119" s="209" t="str">
        <f>D35</f>
        <v>Fibre Net Residential</v>
      </c>
      <c r="E119" s="233">
        <f ca="1">ROUND(IF('B. Dashboard'!$D$39="Base case",E49,E35*'B. Dashboard'!$G$15),0)*IF('D. Graphs'!$C$74=2,1+'D. Graphs'!$D$70,1)</f>
        <v>300000</v>
      </c>
      <c r="F119" s="233">
        <f ca="1">ROUND(IF('B. Dashboard'!$D$39="Base case",F49,F35*'B. Dashboard'!$G$15),0)*IF('D. Graphs'!$C$74=2,1+'D. Graphs'!$D$70,1)</f>
        <v>306000</v>
      </c>
      <c r="G119" s="233">
        <f ca="1">ROUND(IF('B. Dashboard'!$D$39="Base case",G49,G35*'B. Dashboard'!$G$15),0)*IF('D. Graphs'!$C$74=2,1+'D. Graphs'!$D$70,1)</f>
        <v>312120</v>
      </c>
      <c r="H119" s="233">
        <f ca="1">ROUND(IF('B. Dashboard'!$D$39="Base case",H49,H35*'B. Dashboard'!$G$15),0)*IF('D. Graphs'!$C$74=2,1+'D. Graphs'!$D$70,1)</f>
        <v>318362</v>
      </c>
      <c r="I119" s="233">
        <f ca="1">ROUND(IF('B. Dashboard'!$D$39="Base case",I49,I35*'B. Dashboard'!$G$15),0)*IF('D. Graphs'!$C$74=2,1+'D. Graphs'!$D$70,1)</f>
        <v>324730</v>
      </c>
      <c r="J119" s="233">
        <f ca="1">ROUND(IF('B. Dashboard'!$D$39="Base case",J49,J35*'B. Dashboard'!$G$15),0)*IF('D. Graphs'!$C$74=2,1+'D. Graphs'!$D$70,1)</f>
        <v>331224</v>
      </c>
      <c r="K119" s="233">
        <f ca="1">ROUND(IF('B. Dashboard'!$D$39="Base case",K49,K35*'B. Dashboard'!$G$15),0)*IF('D. Graphs'!$C$74=2,1+'D. Graphs'!$D$70,1)</f>
        <v>337849</v>
      </c>
    </row>
    <row r="120" spans="2:13">
      <c r="C120" s="88"/>
      <c r="D120" s="209" t="str">
        <f>D36</f>
        <v>Fibre Net Business</v>
      </c>
      <c r="E120" s="233">
        <f ca="1">ROUND(IF('B. Dashboard'!$D$39="Base case",E50,E36*'B. Dashboard'!$G$15),0)*IF('D. Graphs'!$C$74=2,1+'D. Graphs'!$D$70,1)</f>
        <v>37500</v>
      </c>
      <c r="F120" s="233">
        <f ca="1">ROUND(IF('B. Dashboard'!$D$39="Base case",F50,F36*'B. Dashboard'!$G$15),0)*IF('D. Graphs'!$C$74=2,1+'D. Graphs'!$D$70,1)</f>
        <v>38250</v>
      </c>
      <c r="G120" s="233">
        <f ca="1">ROUND(IF('B. Dashboard'!$D$39="Base case",G50,G36*'B. Dashboard'!$G$15),0)*IF('D. Graphs'!$C$74=2,1+'D. Graphs'!$D$70,1)</f>
        <v>39015</v>
      </c>
      <c r="H120" s="233">
        <f ca="1">ROUND(IF('B. Dashboard'!$D$39="Base case",H50,H36*'B. Dashboard'!$G$15),0)*IF('D. Graphs'!$C$74=2,1+'D. Graphs'!$D$70,1)</f>
        <v>39795</v>
      </c>
      <c r="I120" s="233">
        <f ca="1">ROUND(IF('B. Dashboard'!$D$39="Base case",I50,I36*'B. Dashboard'!$G$15),0)*IF('D. Graphs'!$C$74=2,1+'D. Graphs'!$D$70,1)</f>
        <v>40591</v>
      </c>
      <c r="J120" s="233">
        <f ca="1">ROUND(IF('B. Dashboard'!$D$39="Base case",J50,J36*'B. Dashboard'!$G$15),0)*IF('D. Graphs'!$C$74=2,1+'D. Graphs'!$D$70,1)</f>
        <v>41403</v>
      </c>
      <c r="K120" s="233">
        <f ca="1">ROUND(IF('B. Dashboard'!$D$39="Base case",K50,K36*'B. Dashboard'!$G$15),0)*IF('D. Graphs'!$C$74=2,1+'D. Graphs'!$D$70,1)</f>
        <v>42231</v>
      </c>
    </row>
    <row r="121" spans="2:13">
      <c r="C121" s="88"/>
      <c r="D121" s="211"/>
      <c r="E121" s="211"/>
      <c r="F121" s="211"/>
      <c r="G121" s="211"/>
      <c r="H121" s="211"/>
      <c r="I121" s="211"/>
      <c r="J121" s="211"/>
      <c r="K121" s="211"/>
    </row>
    <row r="122" spans="2:13">
      <c r="C122" s="88"/>
      <c r="D122" s="211"/>
      <c r="E122" s="211"/>
      <c r="F122" s="211"/>
      <c r="G122" s="211"/>
      <c r="H122" s="211"/>
      <c r="I122" s="211"/>
      <c r="J122" s="211"/>
      <c r="K122" s="211"/>
    </row>
    <row r="123" spans="2:13">
      <c r="B123" s="175"/>
      <c r="C123" s="205"/>
      <c r="D123" s="368" t="s">
        <v>323</v>
      </c>
      <c r="E123" s="205"/>
      <c r="F123" s="205"/>
      <c r="G123" s="205"/>
      <c r="H123" s="205"/>
      <c r="I123" s="207"/>
      <c r="J123" s="207"/>
      <c r="K123" s="207"/>
    </row>
    <row r="124" spans="2:13">
      <c r="C124" s="88"/>
      <c r="D124" s="164"/>
      <c r="E124" s="182">
        <f ca="1">'C. Masterfiles'!$D$105</f>
        <v>2014</v>
      </c>
      <c r="F124" s="182">
        <f ca="1">'C. Masterfiles'!$D$106</f>
        <v>2015</v>
      </c>
      <c r="G124" s="182">
        <f ca="1">'C. Masterfiles'!$D$107</f>
        <v>2016</v>
      </c>
      <c r="H124" s="182">
        <f ca="1">'C. Masterfiles'!$D$108</f>
        <v>2017</v>
      </c>
      <c r="I124" s="182">
        <f ca="1">'C. Masterfiles'!$D$109</f>
        <v>2018</v>
      </c>
      <c r="J124" s="182">
        <f ca="1">'C. Masterfiles'!$D$110</f>
        <v>2019</v>
      </c>
      <c r="K124" s="182">
        <f ca="1">'C. Masterfiles'!$D$111</f>
        <v>2020</v>
      </c>
    </row>
    <row r="125" spans="2:13">
      <c r="C125" s="88"/>
      <c r="D125" s="209" t="str">
        <f>D57</f>
        <v>IPTV Subscribers</v>
      </c>
      <c r="E125" s="233">
        <f ca="1">ROUND(IF('B. Dashboard'!$D$39="Base case",E65,E57*'B. Dashboard'!$G$18),0)*IF('D. Graphs'!$C$74=5,1+'D. Graphs'!$D$70,1)</f>
        <v>150000</v>
      </c>
      <c r="F125" s="233">
        <f ca="1">ROUND(IF('B. Dashboard'!$D$39="Base case",F65,F57*'B. Dashboard'!$G$18),0)*IF('D. Graphs'!$C$74=5,1+'D. Graphs'!$D$70,1)</f>
        <v>153000</v>
      </c>
      <c r="G125" s="233">
        <f ca="1">ROUND(IF('B. Dashboard'!$D$39="Base case",G65,G57*'B. Dashboard'!$G$18),0)*IF('D. Graphs'!$C$74=5,1+'D. Graphs'!$D$70,1)</f>
        <v>156060</v>
      </c>
      <c r="H125" s="233">
        <f ca="1">ROUND(IF('B. Dashboard'!$D$39="Base case",H65,H57*'B. Dashboard'!$G$18),0)*IF('D. Graphs'!$C$74=5,1+'D. Graphs'!$D$70,1)</f>
        <v>159181</v>
      </c>
      <c r="I125" s="233">
        <f ca="1">ROUND(IF('B. Dashboard'!$D$39="Base case",I65,I57*'B. Dashboard'!$G$18),0)*IF('D. Graphs'!$C$74=5,1+'D. Graphs'!$D$70,1)</f>
        <v>162365</v>
      </c>
      <c r="J125" s="233">
        <f ca="1">ROUND(IF('B. Dashboard'!$D$39="Base case",J65,J57*'B. Dashboard'!$G$18),0)*IF('D. Graphs'!$C$74=5,1+'D. Graphs'!$D$70,1)</f>
        <v>165612</v>
      </c>
      <c r="K125" s="233">
        <f ca="1">ROUND(IF('B. Dashboard'!$D$39="Base case",K65,K57*'B. Dashboard'!$G$18),0)*IF('D. Graphs'!$C$74=5,1+'D. Graphs'!$D$70,1)</f>
        <v>168924</v>
      </c>
      <c r="M125" s="348"/>
    </row>
    <row r="126" spans="2:13">
      <c r="C126" s="88"/>
    </row>
    <row r="127" spans="2:13">
      <c r="C127" s="88"/>
    </row>
    <row r="128" spans="2:13">
      <c r="C128" s="208"/>
      <c r="D128" s="368" t="s">
        <v>324</v>
      </c>
      <c r="E128" s="208"/>
      <c r="F128" s="208"/>
      <c r="G128" s="208"/>
      <c r="H128" s="208"/>
      <c r="I128" s="213"/>
    </row>
    <row r="129" spans="3:13">
      <c r="C129" s="88"/>
      <c r="D129" s="164"/>
      <c r="E129" s="182">
        <f ca="1">'C. Masterfiles'!$D$105</f>
        <v>2014</v>
      </c>
      <c r="F129" s="182">
        <f ca="1">'C. Masterfiles'!$D$106</f>
        <v>2015</v>
      </c>
      <c r="G129" s="182">
        <f ca="1">'C. Masterfiles'!$D$107</f>
        <v>2016</v>
      </c>
      <c r="H129" s="182">
        <f ca="1">'C. Masterfiles'!$D$108</f>
        <v>2017</v>
      </c>
      <c r="I129" s="182">
        <f ca="1">'C. Masterfiles'!$D$109</f>
        <v>2018</v>
      </c>
      <c r="J129" s="182">
        <f ca="1">'C. Masterfiles'!$D$110</f>
        <v>2019</v>
      </c>
      <c r="K129" s="182">
        <f ca="1">'C. Masterfiles'!$D$111</f>
        <v>2020</v>
      </c>
    </row>
    <row r="130" spans="3:13">
      <c r="C130" s="88"/>
      <c r="D130" s="209" t="str">
        <f>D72</f>
        <v>Local (intra-District)</v>
      </c>
      <c r="E130" s="233">
        <f ca="1">ROUND(IF('B. Dashboard'!$D$39="Base case",E84,E72*'B. Dashboard'!$G$16),0)*IF('D. Graphs'!$C$74=3,1+'D. Graphs'!$D$70,1)</f>
        <v>750000</v>
      </c>
      <c r="F130" s="233">
        <f ca="1">ROUND(IF('B. Dashboard'!$D$39="Base case",F84,F72*'B. Dashboard'!$G$16),0)*IF('D. Graphs'!$C$74=3,1+'D. Graphs'!$D$70,1)</f>
        <v>765000</v>
      </c>
      <c r="G130" s="233">
        <f ca="1">ROUND(IF('B. Dashboard'!$D$39="Base case",G84,G72*'B. Dashboard'!$G$16),0)*IF('D. Graphs'!$C$74=3,1+'D. Graphs'!$D$70,1)</f>
        <v>780300</v>
      </c>
      <c r="H130" s="233">
        <f ca="1">ROUND(IF('B. Dashboard'!$D$39="Base case",H84,H72*'B. Dashboard'!$G$16),0)*IF('D. Graphs'!$C$74=3,1+'D. Graphs'!$D$70,1)</f>
        <v>795906</v>
      </c>
      <c r="I130" s="233">
        <f ca="1">ROUND(IF('B. Dashboard'!$D$39="Base case",I84,I72*'B. Dashboard'!$G$16),0)*IF('D. Graphs'!$C$74=3,1+'D. Graphs'!$D$70,1)</f>
        <v>811824</v>
      </c>
      <c r="J130" s="233">
        <f ca="1">ROUND(IF('B. Dashboard'!$D$39="Base case",J84,J72*'B. Dashboard'!$G$16),0)*IF('D. Graphs'!$C$74=3,1+'D. Graphs'!$D$70,1)</f>
        <v>828061</v>
      </c>
      <c r="K130" s="233">
        <f ca="1">ROUND(IF('B. Dashboard'!$D$39="Base case",K84,K72*'B. Dashboard'!$G$16),0)*IF('D. Graphs'!$C$74=3,1+'D. Graphs'!$D$70,1)</f>
        <v>844622</v>
      </c>
      <c r="M130" s="348"/>
    </row>
    <row r="131" spans="3:13">
      <c r="C131" s="88"/>
      <c r="D131" s="209" t="str">
        <f>D73</f>
        <v>Long distance (inter-District)</v>
      </c>
      <c r="E131" s="233">
        <f ca="1">ROUND(IF('B. Dashboard'!$D$39="Base case",E85,E73*'B. Dashboard'!$G$16),0)*IF('D. Graphs'!$C$74=3,1+'D. Graphs'!$D$70,1)</f>
        <v>375000</v>
      </c>
      <c r="F131" s="233">
        <f ca="1">ROUND(IF('B. Dashboard'!$D$39="Base case",F85,F73*'B. Dashboard'!$G$16),0)*IF('D. Graphs'!$C$74=3,1+'D. Graphs'!$D$70,1)</f>
        <v>382500</v>
      </c>
      <c r="G131" s="233">
        <f ca="1">ROUND(IF('B. Dashboard'!$D$39="Base case",G85,G73*'B. Dashboard'!$G$16),0)*IF('D. Graphs'!$C$74=3,1+'D. Graphs'!$D$70,1)</f>
        <v>390150</v>
      </c>
      <c r="H131" s="233">
        <f ca="1">ROUND(IF('B. Dashboard'!$D$39="Base case",H85,H73*'B. Dashboard'!$G$16),0)*IF('D. Graphs'!$C$74=3,1+'D. Graphs'!$D$70,1)</f>
        <v>397953</v>
      </c>
      <c r="I131" s="233">
        <f ca="1">ROUND(IF('B. Dashboard'!$D$39="Base case",I85,I73*'B. Dashboard'!$G$16),0)*IF('D. Graphs'!$C$74=3,1+'D. Graphs'!$D$70,1)</f>
        <v>405912</v>
      </c>
      <c r="J131" s="233">
        <f ca="1">ROUND(IF('B. Dashboard'!$D$39="Base case",J85,J73*'B. Dashboard'!$G$16),0)*IF('D. Graphs'!$C$74=3,1+'D. Graphs'!$D$70,1)</f>
        <v>414030</v>
      </c>
      <c r="K131" s="233">
        <f ca="1">ROUND(IF('B. Dashboard'!$D$39="Base case",K85,K73*'B. Dashboard'!$G$16),0)*IF('D. Graphs'!$C$74=3,1+'D. Graphs'!$D$70,1)</f>
        <v>422311</v>
      </c>
    </row>
    <row r="132" spans="3:13">
      <c r="C132" s="88"/>
      <c r="D132" s="209" t="str">
        <f>D74</f>
        <v>International</v>
      </c>
      <c r="E132" s="233">
        <f ca="1">ROUND(IF('B. Dashboard'!$D$39="Base case",E86,E74*'B. Dashboard'!$G$16),0)*IF('D. Graphs'!$C$74=3,1+'D. Graphs'!$D$70,1)</f>
        <v>150000</v>
      </c>
      <c r="F132" s="233">
        <f ca="1">ROUND(IF('B. Dashboard'!$D$39="Base case",F86,F74*'B. Dashboard'!$G$16),0)*IF('D. Graphs'!$C$74=3,1+'D. Graphs'!$D$70,1)</f>
        <v>153000</v>
      </c>
      <c r="G132" s="233">
        <f ca="1">ROUND(IF('B. Dashboard'!$D$39="Base case",G86,G74*'B. Dashboard'!$G$16),0)*IF('D. Graphs'!$C$74=3,1+'D. Graphs'!$D$70,1)</f>
        <v>156060</v>
      </c>
      <c r="H132" s="233">
        <f ca="1">ROUND(IF('B. Dashboard'!$D$39="Base case",H86,H74*'B. Dashboard'!$G$16),0)*IF('D. Graphs'!$C$74=3,1+'D. Graphs'!$D$70,1)</f>
        <v>159181</v>
      </c>
      <c r="I132" s="233">
        <f ca="1">ROUND(IF('B. Dashboard'!$D$39="Base case",I86,I74*'B. Dashboard'!$G$16),0)*IF('D. Graphs'!$C$74=3,1+'D. Graphs'!$D$70,1)</f>
        <v>162365</v>
      </c>
      <c r="J132" s="233">
        <f ca="1">ROUND(IF('B. Dashboard'!$D$39="Base case",J86,J74*'B. Dashboard'!$G$16),0)*IF('D. Graphs'!$C$74=3,1+'D. Graphs'!$D$70,1)</f>
        <v>165612</v>
      </c>
      <c r="K132" s="233">
        <f ca="1">ROUND(IF('B. Dashboard'!$D$39="Base case",K86,K74*'B. Dashboard'!$G$16),0)*IF('D. Graphs'!$C$74=3,1+'D. Graphs'!$D$70,1)</f>
        <v>168924</v>
      </c>
    </row>
    <row r="133" spans="3:13">
      <c r="C133" s="211"/>
      <c r="D133" s="214"/>
      <c r="E133" s="214"/>
      <c r="F133" s="214"/>
      <c r="G133" s="214"/>
      <c r="H133" s="214"/>
    </row>
    <row r="134" spans="3:13">
      <c r="C134" s="208"/>
      <c r="D134" s="208"/>
      <c r="E134" s="208"/>
      <c r="F134" s="208"/>
      <c r="G134" s="208"/>
      <c r="H134" s="208"/>
    </row>
    <row r="135" spans="3:13">
      <c r="D135" s="368" t="s">
        <v>325</v>
      </c>
      <c r="E135" s="208"/>
      <c r="F135" s="208"/>
      <c r="G135" s="208"/>
      <c r="H135" s="208"/>
      <c r="I135" s="213"/>
    </row>
    <row r="136" spans="3:13">
      <c r="D136" s="164"/>
      <c r="E136" s="182">
        <f ca="1">'C. Masterfiles'!$D$105</f>
        <v>2014</v>
      </c>
      <c r="F136" s="182">
        <f ca="1">'C. Masterfiles'!$D$106</f>
        <v>2015</v>
      </c>
      <c r="G136" s="182">
        <f ca="1">'C. Masterfiles'!$D$107</f>
        <v>2016</v>
      </c>
      <c r="H136" s="182">
        <f ca="1">'C. Masterfiles'!$D$108</f>
        <v>2017</v>
      </c>
      <c r="I136" s="182">
        <f ca="1">'C. Masterfiles'!$D$109</f>
        <v>2018</v>
      </c>
      <c r="J136" s="182">
        <f ca="1">'C. Masterfiles'!$D$110</f>
        <v>2019</v>
      </c>
      <c r="K136" s="182">
        <f ca="1">'C. Masterfiles'!$D$111</f>
        <v>2020</v>
      </c>
    </row>
    <row r="137" spans="3:13">
      <c r="D137" s="209" t="str">
        <f>D130</f>
        <v>Local (intra-District)</v>
      </c>
      <c r="E137" s="233">
        <f ca="1">ROUND(IF('B. Dashboard'!$D$39="Base case",E101,0),0)*IF('D. Graphs'!$C$74=4,1+'D. Graphs'!$D$70,1)</f>
        <v>25000</v>
      </c>
      <c r="F137" s="233">
        <f ca="1">ROUND(IF('B. Dashboard'!$D$39="Base case",F101,0),0)*IF('D. Graphs'!$C$74=4,1+'D. Graphs'!$D$70,1)</f>
        <v>25500</v>
      </c>
      <c r="G137" s="233">
        <f ca="1">ROUND(IF('B. Dashboard'!$D$39="Base case",G101,0),0)*IF('D. Graphs'!$C$74=4,1+'D. Graphs'!$D$70,1)</f>
        <v>26010</v>
      </c>
      <c r="H137" s="233">
        <f ca="1">ROUND(IF('B. Dashboard'!$D$39="Base case",H101,0),0)*IF('D. Graphs'!$C$74=4,1+'D. Graphs'!$D$70,1)</f>
        <v>26530</v>
      </c>
      <c r="I137" s="233">
        <f ca="1">ROUND(IF('B. Dashboard'!$D$39="Base case",I101,0),0)*IF('D. Graphs'!$C$74=4,1+'D. Graphs'!$D$70,1)</f>
        <v>27061</v>
      </c>
      <c r="J137" s="233">
        <f ca="1">ROUND(IF('B. Dashboard'!$D$39="Base case",J101,0),0)*IF('D. Graphs'!$C$74=4,1+'D. Graphs'!$D$70,1)</f>
        <v>27602</v>
      </c>
      <c r="K137" s="233">
        <f ca="1">ROUND(IF('B. Dashboard'!$D$39="Base case",K101,0),0)*IF('D. Graphs'!$C$74=4,1+'D. Graphs'!$D$70,1)</f>
        <v>28154</v>
      </c>
    </row>
    <row r="138" spans="3:13">
      <c r="D138" s="209" t="str">
        <f t="shared" ref="D138:D139" si="13">D131</f>
        <v>Long distance (inter-District)</v>
      </c>
      <c r="E138" s="233">
        <f ca="1">ROUND(IF('B. Dashboard'!$D$39="Base case",E102,0),0)*IF('D. Graphs'!$C$74=4,1+'D. Graphs'!$D$70,1)</f>
        <v>12500</v>
      </c>
      <c r="F138" s="233">
        <f ca="1">ROUND(IF('B. Dashboard'!$D$39="Base case",F102,0),0)*IF('D. Graphs'!$C$74=4,1+'D. Graphs'!$D$70,1)</f>
        <v>12750</v>
      </c>
      <c r="G138" s="233">
        <f ca="1">ROUND(IF('B. Dashboard'!$D$39="Base case",G102,0),0)*IF('D. Graphs'!$C$74=4,1+'D. Graphs'!$D$70,1)</f>
        <v>13005</v>
      </c>
      <c r="H138" s="233">
        <f ca="1">ROUND(IF('B. Dashboard'!$D$39="Base case",H102,0),0)*IF('D. Graphs'!$C$74=4,1+'D. Graphs'!$D$70,1)</f>
        <v>13265</v>
      </c>
      <c r="I138" s="233">
        <f ca="1">ROUND(IF('B. Dashboard'!$D$39="Base case",I102,0),0)*IF('D. Graphs'!$C$74=4,1+'D. Graphs'!$D$70,1)</f>
        <v>13530</v>
      </c>
      <c r="J138" s="233">
        <f ca="1">ROUND(IF('B. Dashboard'!$D$39="Base case",J102,0),0)*IF('D. Graphs'!$C$74=4,1+'D. Graphs'!$D$70,1)</f>
        <v>13801</v>
      </c>
      <c r="K138" s="233">
        <f ca="1">ROUND(IF('B. Dashboard'!$D$39="Base case",K102,0),0)*IF('D. Graphs'!$C$74=4,1+'D. Graphs'!$D$70,1)</f>
        <v>14077</v>
      </c>
    </row>
    <row r="139" spans="3:13">
      <c r="D139" s="209" t="str">
        <f t="shared" si="13"/>
        <v>International</v>
      </c>
      <c r="E139" s="233">
        <f ca="1">ROUND(IF('B. Dashboard'!$D$39="Base case",E103,0),0)*IF('D. Graphs'!$C$74=4,1+'D. Graphs'!$D$70,1)</f>
        <v>5000</v>
      </c>
      <c r="F139" s="233">
        <f ca="1">ROUND(IF('B. Dashboard'!$D$39="Base case",F103,0),0)*IF('D. Graphs'!$C$74=4,1+'D. Graphs'!$D$70,1)</f>
        <v>5100</v>
      </c>
      <c r="G139" s="233">
        <f ca="1">ROUND(IF('B. Dashboard'!$D$39="Base case",G103,0),0)*IF('D. Graphs'!$C$74=4,1+'D. Graphs'!$D$70,1)</f>
        <v>5202</v>
      </c>
      <c r="H139" s="233">
        <f ca="1">ROUND(IF('B. Dashboard'!$D$39="Base case",H103,0),0)*IF('D. Graphs'!$C$74=4,1+'D. Graphs'!$D$70,1)</f>
        <v>5306</v>
      </c>
      <c r="I139" s="233">
        <f ca="1">ROUND(IF('B. Dashboard'!$D$39="Base case",I103,0),0)*IF('D. Graphs'!$C$74=4,1+'D. Graphs'!$D$70,1)</f>
        <v>5412</v>
      </c>
      <c r="J139" s="233">
        <f ca="1">ROUND(IF('B. Dashboard'!$D$39="Base case",J103,0),0)*IF('D. Graphs'!$C$74=4,1+'D. Graphs'!$D$70,1)</f>
        <v>5520</v>
      </c>
      <c r="K139" s="233">
        <f ca="1">ROUND(IF('B. Dashboard'!$D$39="Base case",K103,0),0)*IF('D. Graphs'!$C$74=4,1+'D. Graphs'!$D$70,1)</f>
        <v>5631</v>
      </c>
    </row>
  </sheetData>
  <mergeCells count="4">
    <mergeCell ref="C3:E3"/>
    <mergeCell ref="C4:E4"/>
    <mergeCell ref="C5:E5"/>
    <mergeCell ref="C8:E8"/>
  </mergeCells>
  <phoneticPr fontId="2" type="noConversion"/>
  <pageMargins left="0.75" right="0.75" top="1" bottom="1" header="0.5" footer="0.5"/>
  <pageSetup paperSize="9" orientation="portrait" verticalDpi="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 enableFormatConditionsCalculation="0">
    <tabColor indexed="42"/>
  </sheetPr>
  <dimension ref="A1:Q149"/>
  <sheetViews>
    <sheetView topLeftCell="A136" zoomScaleNormal="75" zoomScalePageLayoutView="75" workbookViewId="0">
      <selection activeCell="D153" sqref="D153"/>
    </sheetView>
  </sheetViews>
  <sheetFormatPr defaultColWidth="8.85546875" defaultRowHeight="12.75"/>
  <cols>
    <col min="1" max="1" width="4.7109375" style="88" customWidth="1"/>
    <col min="2" max="2" width="15.7109375" style="88" customWidth="1"/>
    <col min="3" max="3" width="10.42578125" style="204" customWidth="1"/>
    <col min="4" max="4" width="63.28515625" style="88" customWidth="1"/>
    <col min="5" max="5" width="12.42578125" style="88" customWidth="1"/>
    <col min="6" max="12" width="13" style="88" customWidth="1"/>
    <col min="13" max="13" width="11.140625" style="88" customWidth="1"/>
    <col min="14" max="17" width="11.140625" style="88" bestFit="1" customWidth="1"/>
    <col min="18" max="24" width="8.85546875" style="88"/>
    <col min="25" max="25" width="9.7109375" style="88" bestFit="1" customWidth="1"/>
    <col min="26" max="16384" width="8.85546875" style="88"/>
  </cols>
  <sheetData>
    <row r="1" spans="1:12" ht="26.25">
      <c r="A1" s="43">
        <v>2</v>
      </c>
      <c r="B1" s="43" t="s">
        <v>501</v>
      </c>
    </row>
    <row r="2" spans="1:12">
      <c r="B2" s="203"/>
    </row>
    <row r="3" spans="1:12" ht="25.5">
      <c r="B3" s="460" t="s">
        <v>453</v>
      </c>
      <c r="C3" s="515" t="s">
        <v>502</v>
      </c>
      <c r="D3" s="515"/>
    </row>
    <row r="4" spans="1:12" ht="25.5">
      <c r="B4" s="461" t="s">
        <v>478</v>
      </c>
      <c r="C4" s="500" t="s">
        <v>488</v>
      </c>
      <c r="D4" s="500"/>
    </row>
    <row r="5" spans="1:12" ht="25.5">
      <c r="B5" s="474" t="s">
        <v>444</v>
      </c>
      <c r="C5" s="516" t="s">
        <v>503</v>
      </c>
      <c r="D5" s="516"/>
    </row>
    <row r="6" spans="1:12" ht="25.5">
      <c r="B6" s="459" t="s">
        <v>452</v>
      </c>
      <c r="C6" s="473" t="s">
        <v>505</v>
      </c>
      <c r="D6" s="471"/>
    </row>
    <row r="7" spans="1:12" ht="25.5">
      <c r="B7" s="462" t="s">
        <v>480</v>
      </c>
      <c r="C7" s="472" t="s">
        <v>504</v>
      </c>
      <c r="D7" s="106"/>
    </row>
    <row r="8" spans="1:12" ht="36" customHeight="1">
      <c r="B8" s="475" t="s">
        <v>482</v>
      </c>
      <c r="C8" s="514" t="s">
        <v>593</v>
      </c>
      <c r="D8" s="514"/>
    </row>
    <row r="9" spans="1:12">
      <c r="B9" s="203"/>
      <c r="F9" s="221"/>
      <c r="G9" s="221"/>
      <c r="H9" s="221"/>
      <c r="I9" s="221"/>
      <c r="J9" s="221"/>
      <c r="K9" s="221"/>
    </row>
    <row r="10" spans="1:12">
      <c r="B10" s="203"/>
      <c r="F10" s="221"/>
      <c r="G10" s="221"/>
      <c r="H10" s="221"/>
      <c r="I10" s="221"/>
      <c r="J10" s="221"/>
      <c r="K10" s="221"/>
    </row>
    <row r="11" spans="1:12" ht="15.75">
      <c r="B11" s="161">
        <f>A1+0.01</f>
        <v>2.0099999999999998</v>
      </c>
      <c r="C11" s="161" t="s">
        <v>506</v>
      </c>
      <c r="D11" s="160"/>
      <c r="E11" s="160"/>
      <c r="F11" s="160"/>
      <c r="G11" s="221"/>
      <c r="H11" s="221"/>
      <c r="I11" s="160"/>
      <c r="J11" s="160"/>
      <c r="K11" s="160"/>
    </row>
    <row r="12" spans="1:12">
      <c r="B12" s="222"/>
      <c r="C12" s="222"/>
      <c r="D12" s="212"/>
      <c r="E12" s="212"/>
      <c r="F12" s="212"/>
      <c r="G12" s="212"/>
      <c r="H12" s="212"/>
      <c r="I12" s="212"/>
      <c r="J12" s="212"/>
      <c r="K12" s="212"/>
    </row>
    <row r="13" spans="1:12">
      <c r="B13" s="203"/>
      <c r="C13" s="180" t="s">
        <v>21</v>
      </c>
      <c r="D13" s="165" t="s">
        <v>45</v>
      </c>
      <c r="E13" s="228" t="s">
        <v>27</v>
      </c>
      <c r="F13" s="182">
        <f ca="1">'C. Masterfiles'!$D$105</f>
        <v>2014</v>
      </c>
      <c r="G13" s="182">
        <f ca="1">'C. Masterfiles'!$D$106</f>
        <v>2015</v>
      </c>
      <c r="H13" s="182">
        <f ca="1">'C. Masterfiles'!$D$107</f>
        <v>2016</v>
      </c>
      <c r="I13" s="182">
        <f ca="1">'C. Masterfiles'!$D$108</f>
        <v>2017</v>
      </c>
      <c r="J13" s="182">
        <f ca="1">'C. Masterfiles'!$D$109</f>
        <v>2018</v>
      </c>
      <c r="K13" s="182">
        <f ca="1">'C. Masterfiles'!$D$110</f>
        <v>2019</v>
      </c>
      <c r="L13" s="182">
        <f ca="1">'C. Masterfiles'!$D$111</f>
        <v>2020</v>
      </c>
    </row>
    <row r="14" spans="1:12" ht="12" customHeight="1">
      <c r="B14" s="203"/>
      <c r="C14" s="488" t="str">
        <f ca="1">'C. Masterfiles'!C86</f>
        <v>S01</v>
      </c>
      <c r="D14" s="488" t="str">
        <f ca="1">'C. Masterfiles'!D86</f>
        <v>Повиквания в мрежата (On Net calls)</v>
      </c>
      <c r="E14" s="229" t="str">
        <f ca="1">'C. Masterfiles'!E86</f>
        <v>Minutes</v>
      </c>
      <c r="F14" s="230">
        <v>1000000000</v>
      </c>
      <c r="G14" s="230">
        <f>F14*1.02</f>
        <v>1020000000</v>
      </c>
      <c r="H14" s="230">
        <f t="shared" ref="H14:L14" si="0">G14*1.02</f>
        <v>1040400000</v>
      </c>
      <c r="I14" s="230">
        <f t="shared" si="0"/>
        <v>1061208000</v>
      </c>
      <c r="J14" s="230">
        <f t="shared" si="0"/>
        <v>1082432160</v>
      </c>
      <c r="K14" s="230">
        <f t="shared" si="0"/>
        <v>1104080803.2</v>
      </c>
      <c r="L14" s="230">
        <f t="shared" si="0"/>
        <v>1126162419.2640002</v>
      </c>
    </row>
    <row r="15" spans="1:12">
      <c r="B15" s="203"/>
      <c r="C15" s="488" t="str">
        <f ca="1">'C. Masterfiles'!C87</f>
        <v>S02</v>
      </c>
      <c r="D15" s="488" t="str">
        <f ca="1">'C. Masterfiles'!D87</f>
        <v>Изходящи повиквания към ОП (Originating calls to OLO)</v>
      </c>
      <c r="E15" s="229" t="str">
        <f ca="1">'C. Masterfiles'!E87</f>
        <v>Minutes</v>
      </c>
      <c r="F15" s="230">
        <v>400000000</v>
      </c>
      <c r="G15" s="230">
        <f t="shared" ref="G15:L21" si="1">F15*1.02</f>
        <v>408000000</v>
      </c>
      <c r="H15" s="230">
        <f t="shared" si="1"/>
        <v>416160000</v>
      </c>
      <c r="I15" s="230">
        <f t="shared" si="1"/>
        <v>424483200</v>
      </c>
      <c r="J15" s="230">
        <f t="shared" si="1"/>
        <v>432972864</v>
      </c>
      <c r="K15" s="230">
        <f t="shared" si="1"/>
        <v>441632321.28000003</v>
      </c>
      <c r="L15" s="230">
        <f t="shared" si="1"/>
        <v>450464967.70560002</v>
      </c>
    </row>
    <row r="16" spans="1:12">
      <c r="B16" s="203"/>
      <c r="C16" s="488" t="str">
        <f ca="1">'C. Masterfiles'!C88</f>
        <v>S03</v>
      </c>
      <c r="D16" s="488" t="str">
        <f ca="1">'C. Masterfiles'!D88</f>
        <v>Входящи повиквания от ОП (Terminating calls from OLO)</v>
      </c>
      <c r="E16" s="229" t="str">
        <f ca="1">'C. Masterfiles'!E88</f>
        <v>Minutes</v>
      </c>
      <c r="F16" s="230">
        <v>400000000</v>
      </c>
      <c r="G16" s="230">
        <f t="shared" si="1"/>
        <v>408000000</v>
      </c>
      <c r="H16" s="230">
        <f t="shared" si="1"/>
        <v>416160000</v>
      </c>
      <c r="I16" s="230">
        <f t="shared" si="1"/>
        <v>424483200</v>
      </c>
      <c r="J16" s="230">
        <f t="shared" si="1"/>
        <v>432972864</v>
      </c>
      <c r="K16" s="230">
        <f t="shared" si="1"/>
        <v>441632321.28000003</v>
      </c>
      <c r="L16" s="230">
        <f t="shared" si="1"/>
        <v>450464967.70560002</v>
      </c>
    </row>
    <row r="17" spans="2:16">
      <c r="B17" s="203"/>
      <c r="C17" s="488" t="str">
        <f ca="1">'C. Masterfiles'!C89</f>
        <v>S04</v>
      </c>
      <c r="D17" s="488" t="str">
        <f ca="1">'C. Masterfiles'!D89</f>
        <v>Изходящи международни повиквания (Outgoing Calls to International)</v>
      </c>
      <c r="E17" s="229" t="str">
        <f ca="1">'C. Masterfiles'!E89</f>
        <v>Minutes</v>
      </c>
      <c r="F17" s="230">
        <v>100000000</v>
      </c>
      <c r="G17" s="230">
        <f t="shared" si="1"/>
        <v>102000000</v>
      </c>
      <c r="H17" s="230">
        <f t="shared" si="1"/>
        <v>104040000</v>
      </c>
      <c r="I17" s="230">
        <f t="shared" si="1"/>
        <v>106120800</v>
      </c>
      <c r="J17" s="230">
        <f t="shared" si="1"/>
        <v>108243216</v>
      </c>
      <c r="K17" s="230">
        <f t="shared" si="1"/>
        <v>110408080.32000001</v>
      </c>
      <c r="L17" s="230">
        <f t="shared" si="1"/>
        <v>112616241.92640001</v>
      </c>
    </row>
    <row r="18" spans="2:16">
      <c r="B18" s="203"/>
      <c r="C18" s="488" t="str">
        <f ca="1">'C. Masterfiles'!C90</f>
        <v>S05</v>
      </c>
      <c r="D18" s="488" t="str">
        <f ca="1">'C. Masterfiles'!D90</f>
        <v>Входящи международни повиквания (Incoming calls from international)</v>
      </c>
      <c r="E18" s="229" t="str">
        <f ca="1">'C. Masterfiles'!E90</f>
        <v>Minutes</v>
      </c>
      <c r="F18" s="230">
        <v>100000000</v>
      </c>
      <c r="G18" s="230">
        <f t="shared" si="1"/>
        <v>102000000</v>
      </c>
      <c r="H18" s="230">
        <f t="shared" si="1"/>
        <v>104040000</v>
      </c>
      <c r="I18" s="230">
        <f t="shared" si="1"/>
        <v>106120800</v>
      </c>
      <c r="J18" s="230">
        <f t="shared" si="1"/>
        <v>108243216</v>
      </c>
      <c r="K18" s="230">
        <f t="shared" si="1"/>
        <v>110408080.32000001</v>
      </c>
      <c r="L18" s="230">
        <f t="shared" si="1"/>
        <v>112616241.92640001</v>
      </c>
      <c r="P18" s="221"/>
    </row>
    <row r="19" spans="2:16">
      <c r="B19" s="203"/>
      <c r="C19" s="488" t="str">
        <f ca="1">'C. Masterfiles'!C91</f>
        <v>S06</v>
      </c>
      <c r="D19" s="488" t="str">
        <f ca="1">'C. Masterfiles'!D91</f>
        <v>Транзит на повиквания (Transit calls)</v>
      </c>
      <c r="E19" s="229" t="str">
        <f ca="1">'C. Masterfiles'!E91</f>
        <v>Minutes</v>
      </c>
      <c r="F19" s="230">
        <v>100000000</v>
      </c>
      <c r="G19" s="230">
        <f t="shared" si="1"/>
        <v>102000000</v>
      </c>
      <c r="H19" s="230">
        <f t="shared" si="1"/>
        <v>104040000</v>
      </c>
      <c r="I19" s="230">
        <f t="shared" si="1"/>
        <v>106120800</v>
      </c>
      <c r="J19" s="230">
        <f t="shared" si="1"/>
        <v>108243216</v>
      </c>
      <c r="K19" s="230">
        <f t="shared" si="1"/>
        <v>110408080.32000001</v>
      </c>
      <c r="L19" s="230">
        <f t="shared" si="1"/>
        <v>112616241.92640001</v>
      </c>
    </row>
    <row r="20" spans="2:16">
      <c r="B20" s="203"/>
      <c r="C20" s="488" t="str">
        <f ca="1">'C. Masterfiles'!C92</f>
        <v>S07</v>
      </c>
      <c r="D20" s="488" t="str">
        <f ca="1">'C. Masterfiles'!D92</f>
        <v>Повиквания към специални номера (Calls to special numbers)</v>
      </c>
      <c r="E20" s="229" t="str">
        <f ca="1">'C. Masterfiles'!E92</f>
        <v>Minutes</v>
      </c>
      <c r="F20" s="230">
        <v>50000</v>
      </c>
      <c r="G20" s="230">
        <f t="shared" si="1"/>
        <v>51000</v>
      </c>
      <c r="H20" s="230">
        <f t="shared" si="1"/>
        <v>52020</v>
      </c>
      <c r="I20" s="230">
        <f t="shared" si="1"/>
        <v>53060.4</v>
      </c>
      <c r="J20" s="230">
        <f t="shared" si="1"/>
        <v>54121.608</v>
      </c>
      <c r="K20" s="230">
        <f t="shared" si="1"/>
        <v>55204.040160000004</v>
      </c>
      <c r="L20" s="230">
        <f t="shared" si="1"/>
        <v>56308.120963200003</v>
      </c>
    </row>
    <row r="21" spans="2:16">
      <c r="B21" s="203"/>
      <c r="C21" s="488" t="str">
        <f ca="1">'C. Masterfiles'!C93</f>
        <v>S08</v>
      </c>
      <c r="D21" s="488" t="str">
        <f ca="1">'C. Masterfiles'!D93</f>
        <v>Достъп до интернет (Internet access)</v>
      </c>
      <c r="E21" s="229" t="str">
        <f ca="1">'C. Masterfiles'!E93</f>
        <v>Terabytes (TB)</v>
      </c>
      <c r="F21" s="230">
        <v>5000000</v>
      </c>
      <c r="G21" s="230">
        <f t="shared" si="1"/>
        <v>5100000</v>
      </c>
      <c r="H21" s="230">
        <f t="shared" si="1"/>
        <v>5202000</v>
      </c>
      <c r="I21" s="230">
        <f t="shared" si="1"/>
        <v>5306040</v>
      </c>
      <c r="J21" s="230">
        <f t="shared" si="1"/>
        <v>5412160.7999999998</v>
      </c>
      <c r="K21" s="230">
        <f t="shared" si="1"/>
        <v>5520404.0159999998</v>
      </c>
      <c r="L21" s="230">
        <f t="shared" si="1"/>
        <v>5630812.0963199995</v>
      </c>
    </row>
    <row r="22" spans="2:16">
      <c r="B22" s="203"/>
      <c r="C22" s="488" t="str">
        <f ca="1">'C. Masterfiles'!C94</f>
        <v>S09</v>
      </c>
      <c r="D22" s="488" t="str">
        <f ca="1">'C. Masterfiles'!D94</f>
        <v>Селищен нает капацитет на дребно (Retail local leased capacity)</v>
      </c>
      <c r="E22" s="229" t="str">
        <f ca="1">'C. Masterfiles'!E94</f>
        <v>Mbps (p.a.)</v>
      </c>
      <c r="F22" s="326">
        <f ca="1">'1.Lines'!E72</f>
        <v>1000000</v>
      </c>
      <c r="G22" s="326">
        <f ca="1">'1.Lines'!F72</f>
        <v>1020000</v>
      </c>
      <c r="H22" s="326">
        <f ca="1">'1.Lines'!G72</f>
        <v>1040400</v>
      </c>
      <c r="I22" s="326">
        <f ca="1">'1.Lines'!H72</f>
        <v>1061208</v>
      </c>
      <c r="J22" s="326">
        <f ca="1">'1.Lines'!I72</f>
        <v>1082432.1599999999</v>
      </c>
      <c r="K22" s="326">
        <f ca="1">'1.Lines'!J72</f>
        <v>1104080.8032</v>
      </c>
      <c r="L22" s="326">
        <f ca="1">'1.Lines'!K72</f>
        <v>1126162.4192639999</v>
      </c>
    </row>
    <row r="23" spans="2:16" ht="25.5">
      <c r="B23" s="203"/>
      <c r="C23" s="488" t="str">
        <f ca="1">'C. Masterfiles'!C95</f>
        <v>S10</v>
      </c>
      <c r="D23" s="488" t="str">
        <f ca="1">'C. Masterfiles'!D95</f>
        <v>Национален нает капацитет на дребно (Retail long distance leased capacity)</v>
      </c>
      <c r="E23" s="229" t="str">
        <f ca="1">'C. Masterfiles'!E95</f>
        <v>Mbps (p.a.)</v>
      </c>
      <c r="F23" s="326">
        <f ca="1">'1.Lines'!E73</f>
        <v>500000</v>
      </c>
      <c r="G23" s="326">
        <f ca="1">'1.Lines'!F73</f>
        <v>510000</v>
      </c>
      <c r="H23" s="326">
        <f ca="1">'1.Lines'!G73</f>
        <v>520200</v>
      </c>
      <c r="I23" s="326">
        <f ca="1">'1.Lines'!H73</f>
        <v>530604</v>
      </c>
      <c r="J23" s="326">
        <f ca="1">'1.Lines'!I73</f>
        <v>541216.07999999996</v>
      </c>
      <c r="K23" s="326">
        <f ca="1">'1.Lines'!J73</f>
        <v>552040.40159999998</v>
      </c>
      <c r="L23" s="326">
        <f ca="1">'1.Lines'!K73</f>
        <v>563081.20963199995</v>
      </c>
    </row>
    <row r="24" spans="2:16" ht="25.5">
      <c r="B24" s="203"/>
      <c r="C24" s="488" t="str">
        <f ca="1">'C. Masterfiles'!C96</f>
        <v>S11</v>
      </c>
      <c r="D24" s="488" t="str">
        <f ca="1">'C. Masterfiles'!D96</f>
        <v>Международен нает капацитет на дребно (Retail International leased capacity)</v>
      </c>
      <c r="E24" s="229" t="str">
        <f ca="1">'C. Masterfiles'!E96</f>
        <v>Mbps (p.a.)</v>
      </c>
      <c r="F24" s="326">
        <f ca="1">'1.Lines'!E74</f>
        <v>200000</v>
      </c>
      <c r="G24" s="326">
        <f ca="1">'1.Lines'!F74</f>
        <v>204000</v>
      </c>
      <c r="H24" s="326">
        <f ca="1">'1.Lines'!G74</f>
        <v>208080</v>
      </c>
      <c r="I24" s="326">
        <f ca="1">'1.Lines'!H74</f>
        <v>212241.6</v>
      </c>
      <c r="J24" s="326">
        <f ca="1">'1.Lines'!I74</f>
        <v>216486.432</v>
      </c>
      <c r="K24" s="326">
        <f ca="1">'1.Lines'!J74</f>
        <v>220816.16064000002</v>
      </c>
      <c r="L24" s="326">
        <f ca="1">'1.Lines'!K74</f>
        <v>225232.48385280001</v>
      </c>
    </row>
    <row r="25" spans="2:16">
      <c r="B25" s="203"/>
      <c r="C25" s="488" t="str">
        <f ca="1">'C. Masterfiles'!C97</f>
        <v>S12</v>
      </c>
      <c r="D25" s="488" t="str">
        <f ca="1">'C. Masterfiles'!D97</f>
        <v>IPTV</v>
      </c>
      <c r="E25" s="229" t="str">
        <f ca="1">'C. Masterfiles'!E97</f>
        <v>Terabytes (TB)</v>
      </c>
      <c r="F25" s="230">
        <v>10000</v>
      </c>
      <c r="G25" s="230">
        <f t="shared" ref="G25:L25" si="2">F25*1.02</f>
        <v>10200</v>
      </c>
      <c r="H25" s="230">
        <f t="shared" si="2"/>
        <v>10404</v>
      </c>
      <c r="I25" s="230">
        <f t="shared" si="2"/>
        <v>10612.08</v>
      </c>
      <c r="J25" s="230">
        <f t="shared" si="2"/>
        <v>10824.321599999999</v>
      </c>
      <c r="K25" s="230">
        <f t="shared" si="2"/>
        <v>11040.808031999999</v>
      </c>
      <c r="L25" s="230">
        <f t="shared" si="2"/>
        <v>11261.62419264</v>
      </c>
    </row>
    <row r="26" spans="2:16">
      <c r="B26" s="203"/>
      <c r="C26" s="488" t="str">
        <f ca="1">'C. Masterfiles'!C98</f>
        <v>S13</v>
      </c>
      <c r="D26" s="488" t="str">
        <f ca="1">'C. Masterfiles'!D98</f>
        <v>Селищен нает капацитет на едро (Wholesale local leased capacity)</v>
      </c>
      <c r="E26" s="229" t="str">
        <f ca="1">'C. Masterfiles'!E98</f>
        <v>Mbps (p.a.)</v>
      </c>
      <c r="F26" s="326">
        <f ca="1">'1.Lines'!E101</f>
        <v>25000</v>
      </c>
      <c r="G26" s="326">
        <f ca="1">'1.Lines'!F101</f>
        <v>25500</v>
      </c>
      <c r="H26" s="326">
        <f ca="1">'1.Lines'!G101</f>
        <v>26010</v>
      </c>
      <c r="I26" s="326">
        <f ca="1">'1.Lines'!H101</f>
        <v>26530.2</v>
      </c>
      <c r="J26" s="326">
        <f ca="1">'1.Lines'!I101</f>
        <v>27060.804000000004</v>
      </c>
      <c r="K26" s="326">
        <f ca="1">'1.Lines'!J101</f>
        <v>27602.020080000002</v>
      </c>
      <c r="L26" s="326">
        <f ca="1">'1.Lines'!K101</f>
        <v>28154.060481599998</v>
      </c>
    </row>
    <row r="27" spans="2:16" ht="25.5">
      <c r="B27" s="203"/>
      <c r="C27" s="488" t="str">
        <f ca="1">'C. Masterfiles'!C99</f>
        <v>S14</v>
      </c>
      <c r="D27" s="488" t="str">
        <f ca="1">'C. Masterfiles'!D99</f>
        <v>Национален нает капацитет на  едро (Wholesale long distance leased capacity)</v>
      </c>
      <c r="E27" s="229" t="str">
        <f ca="1">'C. Masterfiles'!E99</f>
        <v>Mbps (p.a.)</v>
      </c>
      <c r="F27" s="326">
        <f ca="1">'1.Lines'!E102</f>
        <v>12500</v>
      </c>
      <c r="G27" s="326">
        <f ca="1">'1.Lines'!F102</f>
        <v>12750</v>
      </c>
      <c r="H27" s="326">
        <f ca="1">'1.Lines'!G102</f>
        <v>13005</v>
      </c>
      <c r="I27" s="326">
        <f ca="1">'1.Lines'!H102</f>
        <v>13265.1</v>
      </c>
      <c r="J27" s="326">
        <f ca="1">'1.Lines'!I102</f>
        <v>13530.402000000002</v>
      </c>
      <c r="K27" s="326">
        <f ca="1">'1.Lines'!J102</f>
        <v>13801.010040000001</v>
      </c>
      <c r="L27" s="326">
        <f ca="1">'1.Lines'!K102</f>
        <v>14077.030240799999</v>
      </c>
    </row>
    <row r="28" spans="2:16" ht="25.5">
      <c r="B28" s="203"/>
      <c r="C28" s="488" t="str">
        <f ca="1">'C. Masterfiles'!C100</f>
        <v>S15</v>
      </c>
      <c r="D28" s="488" t="str">
        <f ca="1">'C. Masterfiles'!D100</f>
        <v>Международен нает капацитет на  едро (Wholesale International leased capacity)</v>
      </c>
      <c r="E28" s="229" t="str">
        <f ca="1">'C. Masterfiles'!E100</f>
        <v>Mbps (p.a.)</v>
      </c>
      <c r="F28" s="326">
        <f ca="1">'1.Lines'!E103</f>
        <v>5000</v>
      </c>
      <c r="G28" s="326">
        <f ca="1">'1.Lines'!F103</f>
        <v>5100</v>
      </c>
      <c r="H28" s="326">
        <f ca="1">'1.Lines'!G103</f>
        <v>5202</v>
      </c>
      <c r="I28" s="326">
        <f ca="1">'1.Lines'!H103</f>
        <v>5306.04</v>
      </c>
      <c r="J28" s="326">
        <f ca="1">'1.Lines'!I103</f>
        <v>5412.1608000000015</v>
      </c>
      <c r="K28" s="326">
        <f ca="1">'1.Lines'!J103</f>
        <v>5520.4040160000004</v>
      </c>
      <c r="L28" s="326">
        <f ca="1">'1.Lines'!K103</f>
        <v>5630.8120963199999</v>
      </c>
    </row>
    <row r="29" spans="2:16">
      <c r="B29" s="203"/>
    </row>
    <row r="30" spans="2:16">
      <c r="B30" s="222"/>
      <c r="C30" s="179"/>
      <c r="D30" s="181"/>
    </row>
    <row r="31" spans="2:16" ht="15.75">
      <c r="B31" s="161">
        <f>B11+0.01</f>
        <v>2.0199999999999996</v>
      </c>
      <c r="C31" s="161" t="s">
        <v>507</v>
      </c>
      <c r="D31" s="181"/>
    </row>
    <row r="32" spans="2:16">
      <c r="B32" s="222"/>
      <c r="C32" s="179"/>
      <c r="D32" s="181"/>
    </row>
    <row r="33" spans="2:12">
      <c r="B33" s="222"/>
      <c r="C33" s="180" t="s">
        <v>21</v>
      </c>
      <c r="D33" s="165" t="s">
        <v>45</v>
      </c>
      <c r="E33" s="228" t="s">
        <v>27</v>
      </c>
      <c r="F33" s="182">
        <f ca="1">'C. Masterfiles'!$D$105</f>
        <v>2014</v>
      </c>
      <c r="G33" s="182">
        <f ca="1">'C. Masterfiles'!$D$106</f>
        <v>2015</v>
      </c>
      <c r="H33" s="182">
        <f ca="1">'C. Masterfiles'!$D$107</f>
        <v>2016</v>
      </c>
      <c r="I33" s="182">
        <f ca="1">'C. Masterfiles'!$D$108</f>
        <v>2017</v>
      </c>
      <c r="J33" s="182">
        <f ca="1">'C. Masterfiles'!$D$109</f>
        <v>2018</v>
      </c>
      <c r="K33" s="182">
        <f ca="1">'C. Masterfiles'!$D$110</f>
        <v>2019</v>
      </c>
      <c r="L33" s="182">
        <f ca="1">'C. Masterfiles'!$D$111</f>
        <v>2020</v>
      </c>
    </row>
    <row r="34" spans="2:12">
      <c r="B34" s="222"/>
      <c r="C34" s="488" t="str">
        <f ca="1">C14</f>
        <v>S01</v>
      </c>
      <c r="D34" s="488" t="str">
        <f t="shared" ref="D34:E34" ca="1" si="3">D14</f>
        <v>Повиквания в мрежата (On Net calls)</v>
      </c>
      <c r="E34" s="229" t="str">
        <f t="shared" ca="1" si="3"/>
        <v>Minutes</v>
      </c>
      <c r="F34" s="224">
        <v>0.75</v>
      </c>
      <c r="G34" s="224">
        <v>0.75</v>
      </c>
      <c r="H34" s="224">
        <v>0.75</v>
      </c>
      <c r="I34" s="224">
        <v>0.75</v>
      </c>
      <c r="J34" s="224">
        <v>0.75</v>
      </c>
      <c r="K34" s="224">
        <v>0.75</v>
      </c>
      <c r="L34" s="224">
        <v>0.75</v>
      </c>
    </row>
    <row r="35" spans="2:12">
      <c r="B35" s="222"/>
      <c r="C35" s="488" t="str">
        <f t="shared" ref="C35:E48" ca="1" si="4">C15</f>
        <v>S02</v>
      </c>
      <c r="D35" s="488" t="str">
        <f t="shared" ca="1" si="4"/>
        <v>Изходящи повиквания към ОП (Originating calls to OLO)</v>
      </c>
      <c r="E35" s="229" t="str">
        <f t="shared" ca="1" si="4"/>
        <v>Minutes</v>
      </c>
      <c r="F35" s="224">
        <v>0.75</v>
      </c>
      <c r="G35" s="224">
        <v>0.75</v>
      </c>
      <c r="H35" s="224">
        <v>0.75</v>
      </c>
      <c r="I35" s="224">
        <v>0.75</v>
      </c>
      <c r="J35" s="224">
        <v>0.75</v>
      </c>
      <c r="K35" s="224">
        <v>0.75</v>
      </c>
      <c r="L35" s="224">
        <v>0.75</v>
      </c>
    </row>
    <row r="36" spans="2:12">
      <c r="B36" s="222"/>
      <c r="C36" s="488" t="str">
        <f t="shared" ca="1" si="4"/>
        <v>S03</v>
      </c>
      <c r="D36" s="488" t="str">
        <f t="shared" ca="1" si="4"/>
        <v>Входящи повиквания от ОП (Terminating calls from OLO)</v>
      </c>
      <c r="E36" s="229" t="str">
        <f t="shared" ca="1" si="4"/>
        <v>Minutes</v>
      </c>
      <c r="F36" s="224">
        <v>0.75</v>
      </c>
      <c r="G36" s="224">
        <v>0.75</v>
      </c>
      <c r="H36" s="224">
        <v>0.75</v>
      </c>
      <c r="I36" s="224">
        <v>0.75</v>
      </c>
      <c r="J36" s="224">
        <v>0.75</v>
      </c>
      <c r="K36" s="224">
        <v>0.75</v>
      </c>
      <c r="L36" s="224">
        <v>0.75</v>
      </c>
    </row>
    <row r="37" spans="2:12">
      <c r="B37" s="222"/>
      <c r="C37" s="488" t="str">
        <f t="shared" ca="1" si="4"/>
        <v>S04</v>
      </c>
      <c r="D37" s="488" t="str">
        <f t="shared" ca="1" si="4"/>
        <v>Изходящи международни повиквания (Outgoing Calls to International)</v>
      </c>
      <c r="E37" s="229" t="str">
        <f t="shared" ca="1" si="4"/>
        <v>Minutes</v>
      </c>
      <c r="F37" s="224">
        <v>0.75</v>
      </c>
      <c r="G37" s="224">
        <v>0.75</v>
      </c>
      <c r="H37" s="224">
        <v>0.75</v>
      </c>
      <c r="I37" s="224">
        <v>0.75</v>
      </c>
      <c r="J37" s="224">
        <v>0.75</v>
      </c>
      <c r="K37" s="224">
        <v>0.75</v>
      </c>
      <c r="L37" s="224">
        <v>0.75</v>
      </c>
    </row>
    <row r="38" spans="2:12">
      <c r="B38" s="222"/>
      <c r="C38" s="488" t="str">
        <f t="shared" ca="1" si="4"/>
        <v>S05</v>
      </c>
      <c r="D38" s="488" t="str">
        <f t="shared" ca="1" si="4"/>
        <v>Входящи международни повиквания (Incoming calls from international)</v>
      </c>
      <c r="E38" s="229" t="str">
        <f t="shared" ca="1" si="4"/>
        <v>Minutes</v>
      </c>
      <c r="F38" s="224">
        <v>0.75</v>
      </c>
      <c r="G38" s="224">
        <v>0.75</v>
      </c>
      <c r="H38" s="224">
        <v>0.75</v>
      </c>
      <c r="I38" s="224">
        <v>0.75</v>
      </c>
      <c r="J38" s="224">
        <v>0.75</v>
      </c>
      <c r="K38" s="224">
        <v>0.75</v>
      </c>
      <c r="L38" s="224">
        <v>0.75</v>
      </c>
    </row>
    <row r="39" spans="2:12">
      <c r="B39" s="222"/>
      <c r="C39" s="488" t="str">
        <f t="shared" ca="1" si="4"/>
        <v>S06</v>
      </c>
      <c r="D39" s="488" t="str">
        <f t="shared" ca="1" si="4"/>
        <v>Транзит на повиквания (Transit calls)</v>
      </c>
      <c r="E39" s="229" t="str">
        <f t="shared" ca="1" si="4"/>
        <v>Minutes</v>
      </c>
      <c r="F39" s="224">
        <v>0.75</v>
      </c>
      <c r="G39" s="224">
        <v>0.75</v>
      </c>
      <c r="H39" s="224">
        <v>0.75</v>
      </c>
      <c r="I39" s="224">
        <v>0.75</v>
      </c>
      <c r="J39" s="224">
        <v>0.75</v>
      </c>
      <c r="K39" s="224">
        <v>0.75</v>
      </c>
      <c r="L39" s="224">
        <v>0.75</v>
      </c>
    </row>
    <row r="40" spans="2:12">
      <c r="B40" s="222"/>
      <c r="C40" s="488" t="str">
        <f t="shared" ca="1" si="4"/>
        <v>S07</v>
      </c>
      <c r="D40" s="488" t="str">
        <f t="shared" ca="1" si="4"/>
        <v>Повиквания към специални номера (Calls to special numbers)</v>
      </c>
      <c r="E40" s="229" t="str">
        <f t="shared" ca="1" si="4"/>
        <v>Minutes</v>
      </c>
      <c r="F40" s="224">
        <v>0.75</v>
      </c>
      <c r="G40" s="224">
        <v>0.75</v>
      </c>
      <c r="H40" s="224">
        <v>0.75</v>
      </c>
      <c r="I40" s="224">
        <v>0.75</v>
      </c>
      <c r="J40" s="224">
        <v>0.75</v>
      </c>
      <c r="K40" s="224">
        <v>0.75</v>
      </c>
      <c r="L40" s="224">
        <v>0.75</v>
      </c>
    </row>
    <row r="41" spans="2:12">
      <c r="B41" s="222"/>
      <c r="C41" s="488" t="str">
        <f t="shared" ca="1" si="4"/>
        <v>S08</v>
      </c>
      <c r="D41" s="488" t="str">
        <f t="shared" ca="1" si="4"/>
        <v>Достъп до интернет (Internet access)</v>
      </c>
      <c r="E41" s="229" t="str">
        <f t="shared" ca="1" si="4"/>
        <v>Terabytes (TB)</v>
      </c>
      <c r="F41" s="224">
        <v>0.75</v>
      </c>
      <c r="G41" s="224">
        <v>0.75</v>
      </c>
      <c r="H41" s="224">
        <v>0.75</v>
      </c>
      <c r="I41" s="224">
        <v>0.75</v>
      </c>
      <c r="J41" s="224">
        <v>0.75</v>
      </c>
      <c r="K41" s="224">
        <v>0.75</v>
      </c>
      <c r="L41" s="224">
        <v>0.75</v>
      </c>
    </row>
    <row r="42" spans="2:12">
      <c r="B42" s="222"/>
      <c r="C42" s="488" t="str">
        <f t="shared" ca="1" si="4"/>
        <v>S09</v>
      </c>
      <c r="D42" s="488" t="str">
        <f t="shared" ca="1" si="4"/>
        <v>Селищен нает капацитет на дребно (Retail local leased capacity)</v>
      </c>
      <c r="E42" s="229" t="str">
        <f t="shared" ca="1" si="4"/>
        <v>Mbps (p.a.)</v>
      </c>
      <c r="F42" s="224">
        <v>0.75</v>
      </c>
      <c r="G42" s="224">
        <v>0.75</v>
      </c>
      <c r="H42" s="224">
        <v>0.75</v>
      </c>
      <c r="I42" s="224">
        <v>0.75</v>
      </c>
      <c r="J42" s="224">
        <v>0.75</v>
      </c>
      <c r="K42" s="224">
        <v>0.75</v>
      </c>
      <c r="L42" s="224">
        <v>0.75</v>
      </c>
    </row>
    <row r="43" spans="2:12" ht="25.5">
      <c r="B43" s="222"/>
      <c r="C43" s="488" t="str">
        <f t="shared" ca="1" si="4"/>
        <v>S10</v>
      </c>
      <c r="D43" s="488" t="str">
        <f t="shared" ca="1" si="4"/>
        <v>Национален нает капацитет на дребно (Retail long distance leased capacity)</v>
      </c>
      <c r="E43" s="229" t="str">
        <f t="shared" ca="1" si="4"/>
        <v>Mbps (p.a.)</v>
      </c>
      <c r="F43" s="224">
        <v>0.75</v>
      </c>
      <c r="G43" s="224">
        <v>0.75</v>
      </c>
      <c r="H43" s="224">
        <v>0.75</v>
      </c>
      <c r="I43" s="224">
        <v>0.75</v>
      </c>
      <c r="J43" s="224">
        <v>0.75</v>
      </c>
      <c r="K43" s="224">
        <v>0.75</v>
      </c>
      <c r="L43" s="224">
        <v>0.75</v>
      </c>
    </row>
    <row r="44" spans="2:12" ht="25.5">
      <c r="B44" s="222"/>
      <c r="C44" s="488" t="str">
        <f t="shared" ca="1" si="4"/>
        <v>S11</v>
      </c>
      <c r="D44" s="488" t="str">
        <f t="shared" ca="1" si="4"/>
        <v>Международен нает капацитет на дребно (Retail International leased capacity)</v>
      </c>
      <c r="E44" s="229" t="str">
        <f t="shared" ca="1" si="4"/>
        <v>Mbps (p.a.)</v>
      </c>
      <c r="F44" s="224">
        <v>0.75</v>
      </c>
      <c r="G44" s="224">
        <v>0.75</v>
      </c>
      <c r="H44" s="224">
        <v>0.75</v>
      </c>
      <c r="I44" s="224">
        <v>0.75</v>
      </c>
      <c r="J44" s="224">
        <v>0.75</v>
      </c>
      <c r="K44" s="224">
        <v>0.75</v>
      </c>
      <c r="L44" s="224">
        <v>0.75</v>
      </c>
    </row>
    <row r="45" spans="2:12">
      <c r="B45" s="222"/>
      <c r="C45" s="488" t="str">
        <f t="shared" ca="1" si="4"/>
        <v>S12</v>
      </c>
      <c r="D45" s="488" t="str">
        <f t="shared" ca="1" si="4"/>
        <v>IPTV</v>
      </c>
      <c r="E45" s="229" t="str">
        <f t="shared" ca="1" si="4"/>
        <v>Terabytes (TB)</v>
      </c>
      <c r="F45" s="224">
        <v>0.75</v>
      </c>
      <c r="G45" s="224">
        <v>0.75</v>
      </c>
      <c r="H45" s="224">
        <v>0.75</v>
      </c>
      <c r="I45" s="224">
        <v>0.75</v>
      </c>
      <c r="J45" s="224">
        <v>0.75</v>
      </c>
      <c r="K45" s="224">
        <v>0.75</v>
      </c>
      <c r="L45" s="224">
        <v>0.75</v>
      </c>
    </row>
    <row r="46" spans="2:12">
      <c r="B46" s="222"/>
      <c r="C46" s="488" t="str">
        <f t="shared" ca="1" si="4"/>
        <v>S13</v>
      </c>
      <c r="D46" s="488" t="str">
        <f t="shared" ca="1" si="4"/>
        <v>Селищен нает капацитет на едро (Wholesale local leased capacity)</v>
      </c>
      <c r="E46" s="229" t="str">
        <f t="shared" ca="1" si="4"/>
        <v>Mbps (p.a.)</v>
      </c>
      <c r="F46" s="433">
        <v>1</v>
      </c>
      <c r="G46" s="433">
        <v>1</v>
      </c>
      <c r="H46" s="433">
        <v>1</v>
      </c>
      <c r="I46" s="433">
        <v>1</v>
      </c>
      <c r="J46" s="433">
        <v>1</v>
      </c>
      <c r="K46" s="433">
        <v>1</v>
      </c>
      <c r="L46" s="433">
        <v>1</v>
      </c>
    </row>
    <row r="47" spans="2:12" ht="25.5">
      <c r="B47" s="222"/>
      <c r="C47" s="488" t="str">
        <f t="shared" ca="1" si="4"/>
        <v>S14</v>
      </c>
      <c r="D47" s="488" t="str">
        <f t="shared" ca="1" si="4"/>
        <v>Национален нает капацитет на  едро (Wholesale long distance leased capacity)</v>
      </c>
      <c r="E47" s="229" t="str">
        <f t="shared" ca="1" si="4"/>
        <v>Mbps (p.a.)</v>
      </c>
      <c r="F47" s="433">
        <v>1</v>
      </c>
      <c r="G47" s="433">
        <v>1</v>
      </c>
      <c r="H47" s="433">
        <v>1</v>
      </c>
      <c r="I47" s="433">
        <v>1</v>
      </c>
      <c r="J47" s="433">
        <v>1</v>
      </c>
      <c r="K47" s="433">
        <v>1</v>
      </c>
      <c r="L47" s="433">
        <v>1</v>
      </c>
    </row>
    <row r="48" spans="2:12" ht="25.5">
      <c r="B48" s="222"/>
      <c r="C48" s="488" t="str">
        <f t="shared" ca="1" si="4"/>
        <v>S15</v>
      </c>
      <c r="D48" s="488" t="str">
        <f t="shared" ca="1" si="4"/>
        <v>Международен нает капацитет на  едро (Wholesale International leased capacity)</v>
      </c>
      <c r="E48" s="229" t="str">
        <f t="shared" ca="1" si="4"/>
        <v>Mbps (p.a.)</v>
      </c>
      <c r="F48" s="433">
        <v>1</v>
      </c>
      <c r="G48" s="433">
        <v>1</v>
      </c>
      <c r="H48" s="433">
        <v>1</v>
      </c>
      <c r="I48" s="433">
        <v>1</v>
      </c>
      <c r="J48" s="433">
        <v>1</v>
      </c>
      <c r="K48" s="433">
        <v>1</v>
      </c>
      <c r="L48" s="433">
        <v>1</v>
      </c>
    </row>
    <row r="49" spans="2:12">
      <c r="B49" s="222"/>
      <c r="C49" s="179"/>
      <c r="D49" s="181"/>
    </row>
    <row r="50" spans="2:12">
      <c r="B50" s="222"/>
      <c r="C50" s="179"/>
      <c r="D50" s="181"/>
    </row>
    <row r="51" spans="2:12" ht="15.75">
      <c r="B51" s="161">
        <f>B31+0.01</f>
        <v>2.0299999999999994</v>
      </c>
      <c r="C51" s="161" t="s">
        <v>508</v>
      </c>
      <c r="D51" s="181"/>
    </row>
    <row r="52" spans="2:12">
      <c r="B52" s="222"/>
      <c r="C52" s="179"/>
      <c r="D52" s="181"/>
    </row>
    <row r="53" spans="2:12">
      <c r="B53" s="222"/>
      <c r="C53" s="180" t="s">
        <v>21</v>
      </c>
      <c r="D53" s="165" t="s">
        <v>45</v>
      </c>
      <c r="E53" s="228" t="s">
        <v>27</v>
      </c>
      <c r="F53" s="182">
        <f ca="1">'C. Masterfiles'!$D$105</f>
        <v>2014</v>
      </c>
      <c r="G53" s="182">
        <f ca="1">'C. Masterfiles'!$D$106</f>
        <v>2015</v>
      </c>
      <c r="H53" s="182">
        <f ca="1">'C. Masterfiles'!$D$107</f>
        <v>2016</v>
      </c>
      <c r="I53" s="182">
        <f ca="1">'C. Masterfiles'!$D$108</f>
        <v>2017</v>
      </c>
      <c r="J53" s="182">
        <f ca="1">'C. Masterfiles'!$D$109</f>
        <v>2018</v>
      </c>
      <c r="K53" s="182">
        <f ca="1">'C. Masterfiles'!$D$110</f>
        <v>2019</v>
      </c>
      <c r="L53" s="182">
        <f ca="1">'C. Masterfiles'!$D$111</f>
        <v>2020</v>
      </c>
    </row>
    <row r="54" spans="2:12">
      <c r="B54" s="222"/>
      <c r="C54" s="488" t="str">
        <f ca="1">C34</f>
        <v>S01</v>
      </c>
      <c r="D54" s="488" t="str">
        <f t="shared" ref="D54:E54" ca="1" si="5">D34</f>
        <v>Повиквания в мрежата (On Net calls)</v>
      </c>
      <c r="E54" s="229" t="str">
        <f t="shared" ca="1" si="5"/>
        <v>Minutes</v>
      </c>
      <c r="F54" s="323">
        <f>F14*F34</f>
        <v>750000000</v>
      </c>
      <c r="G54" s="323">
        <f t="shared" ref="G54:L54" si="6">G14*G34</f>
        <v>765000000</v>
      </c>
      <c r="H54" s="323">
        <f t="shared" si="6"/>
        <v>780300000</v>
      </c>
      <c r="I54" s="323">
        <f t="shared" si="6"/>
        <v>795906000</v>
      </c>
      <c r="J54" s="323">
        <f t="shared" si="6"/>
        <v>811824120</v>
      </c>
      <c r="K54" s="323">
        <f t="shared" si="6"/>
        <v>828060602.4000001</v>
      </c>
      <c r="L54" s="323">
        <f t="shared" si="6"/>
        <v>844621814.44800019</v>
      </c>
    </row>
    <row r="55" spans="2:12">
      <c r="B55" s="222"/>
      <c r="C55" s="488" t="str">
        <f t="shared" ref="C55:E55" ca="1" si="7">C35</f>
        <v>S02</v>
      </c>
      <c r="D55" s="488" t="str">
        <f t="shared" ca="1" si="7"/>
        <v>Изходящи повиквания към ОП (Originating calls to OLO)</v>
      </c>
      <c r="E55" s="229" t="str">
        <f t="shared" ca="1" si="7"/>
        <v>Minutes</v>
      </c>
      <c r="F55" s="323">
        <f t="shared" ref="F55:L68" si="8">F15*F35</f>
        <v>300000000</v>
      </c>
      <c r="G55" s="323">
        <f t="shared" si="8"/>
        <v>306000000</v>
      </c>
      <c r="H55" s="323">
        <f t="shared" si="8"/>
        <v>312120000</v>
      </c>
      <c r="I55" s="323">
        <f t="shared" si="8"/>
        <v>318362400</v>
      </c>
      <c r="J55" s="323">
        <f t="shared" si="8"/>
        <v>324729648</v>
      </c>
      <c r="K55" s="323">
        <f t="shared" si="8"/>
        <v>331224240.96000004</v>
      </c>
      <c r="L55" s="323">
        <f t="shared" si="8"/>
        <v>337848725.77920002</v>
      </c>
    </row>
    <row r="56" spans="2:12">
      <c r="B56" s="222"/>
      <c r="C56" s="488" t="str">
        <f t="shared" ref="C56:E56" ca="1" si="9">C36</f>
        <v>S03</v>
      </c>
      <c r="D56" s="488" t="str">
        <f t="shared" ca="1" si="9"/>
        <v>Входящи повиквания от ОП (Terminating calls from OLO)</v>
      </c>
      <c r="E56" s="229" t="str">
        <f t="shared" ca="1" si="9"/>
        <v>Minutes</v>
      </c>
      <c r="F56" s="323">
        <f t="shared" si="8"/>
        <v>300000000</v>
      </c>
      <c r="G56" s="323">
        <f t="shared" si="8"/>
        <v>306000000</v>
      </c>
      <c r="H56" s="323">
        <f t="shared" si="8"/>
        <v>312120000</v>
      </c>
      <c r="I56" s="323">
        <f t="shared" si="8"/>
        <v>318362400</v>
      </c>
      <c r="J56" s="323">
        <f t="shared" si="8"/>
        <v>324729648</v>
      </c>
      <c r="K56" s="323">
        <f t="shared" si="8"/>
        <v>331224240.96000004</v>
      </c>
      <c r="L56" s="323">
        <f t="shared" si="8"/>
        <v>337848725.77920002</v>
      </c>
    </row>
    <row r="57" spans="2:12">
      <c r="B57" s="222"/>
      <c r="C57" s="488" t="str">
        <f t="shared" ref="C57:E57" ca="1" si="10">C37</f>
        <v>S04</v>
      </c>
      <c r="D57" s="488" t="str">
        <f t="shared" ca="1" si="10"/>
        <v>Изходящи международни повиквания (Outgoing Calls to International)</v>
      </c>
      <c r="E57" s="229" t="str">
        <f t="shared" ca="1" si="10"/>
        <v>Minutes</v>
      </c>
      <c r="F57" s="323">
        <f t="shared" si="8"/>
        <v>75000000</v>
      </c>
      <c r="G57" s="323">
        <f t="shared" si="8"/>
        <v>76500000</v>
      </c>
      <c r="H57" s="323">
        <f t="shared" si="8"/>
        <v>78030000</v>
      </c>
      <c r="I57" s="323">
        <f t="shared" si="8"/>
        <v>79590600</v>
      </c>
      <c r="J57" s="323">
        <f t="shared" si="8"/>
        <v>81182412</v>
      </c>
      <c r="K57" s="323">
        <f t="shared" si="8"/>
        <v>82806060.24000001</v>
      </c>
      <c r="L57" s="323">
        <f t="shared" si="8"/>
        <v>84462181.444800004</v>
      </c>
    </row>
    <row r="58" spans="2:12">
      <c r="B58" s="222"/>
      <c r="C58" s="488" t="str">
        <f t="shared" ref="C58:E58" ca="1" si="11">C38</f>
        <v>S05</v>
      </c>
      <c r="D58" s="488" t="str">
        <f t="shared" ca="1" si="11"/>
        <v>Входящи международни повиквания (Incoming calls from international)</v>
      </c>
      <c r="E58" s="229" t="str">
        <f t="shared" ca="1" si="11"/>
        <v>Minutes</v>
      </c>
      <c r="F58" s="323">
        <f t="shared" si="8"/>
        <v>75000000</v>
      </c>
      <c r="G58" s="323">
        <f t="shared" si="8"/>
        <v>76500000</v>
      </c>
      <c r="H58" s="323">
        <f t="shared" si="8"/>
        <v>78030000</v>
      </c>
      <c r="I58" s="323">
        <f t="shared" si="8"/>
        <v>79590600</v>
      </c>
      <c r="J58" s="323">
        <f t="shared" si="8"/>
        <v>81182412</v>
      </c>
      <c r="K58" s="323">
        <f t="shared" si="8"/>
        <v>82806060.24000001</v>
      </c>
      <c r="L58" s="323">
        <f t="shared" si="8"/>
        <v>84462181.444800004</v>
      </c>
    </row>
    <row r="59" spans="2:12">
      <c r="B59" s="222"/>
      <c r="C59" s="488" t="str">
        <f t="shared" ref="C59:E59" ca="1" si="12">C39</f>
        <v>S06</v>
      </c>
      <c r="D59" s="488" t="str">
        <f t="shared" ca="1" si="12"/>
        <v>Транзит на повиквания (Transit calls)</v>
      </c>
      <c r="E59" s="229" t="str">
        <f t="shared" ca="1" si="12"/>
        <v>Minutes</v>
      </c>
      <c r="F59" s="323">
        <f t="shared" si="8"/>
        <v>75000000</v>
      </c>
      <c r="G59" s="323">
        <f t="shared" si="8"/>
        <v>76500000</v>
      </c>
      <c r="H59" s="323">
        <f t="shared" si="8"/>
        <v>78030000</v>
      </c>
      <c r="I59" s="323">
        <f t="shared" si="8"/>
        <v>79590600</v>
      </c>
      <c r="J59" s="323">
        <f t="shared" si="8"/>
        <v>81182412</v>
      </c>
      <c r="K59" s="323">
        <f t="shared" si="8"/>
        <v>82806060.24000001</v>
      </c>
      <c r="L59" s="323">
        <f t="shared" si="8"/>
        <v>84462181.444800004</v>
      </c>
    </row>
    <row r="60" spans="2:12">
      <c r="B60" s="222"/>
      <c r="C60" s="488" t="str">
        <f t="shared" ref="C60:E60" ca="1" si="13">C40</f>
        <v>S07</v>
      </c>
      <c r="D60" s="488" t="str">
        <f t="shared" ca="1" si="13"/>
        <v>Повиквания към специални номера (Calls to special numbers)</v>
      </c>
      <c r="E60" s="229" t="str">
        <f t="shared" ca="1" si="13"/>
        <v>Minutes</v>
      </c>
      <c r="F60" s="323">
        <f t="shared" si="8"/>
        <v>37500</v>
      </c>
      <c r="G60" s="323">
        <f t="shared" si="8"/>
        <v>38250</v>
      </c>
      <c r="H60" s="323">
        <f t="shared" si="8"/>
        <v>39015</v>
      </c>
      <c r="I60" s="323">
        <f t="shared" si="8"/>
        <v>39795.300000000003</v>
      </c>
      <c r="J60" s="323">
        <f t="shared" si="8"/>
        <v>40591.205999999998</v>
      </c>
      <c r="K60" s="323">
        <f t="shared" si="8"/>
        <v>41403.030120000003</v>
      </c>
      <c r="L60" s="323">
        <f t="shared" si="8"/>
        <v>42231.090722400004</v>
      </c>
    </row>
    <row r="61" spans="2:12">
      <c r="B61" s="222"/>
      <c r="C61" s="488" t="str">
        <f t="shared" ref="C61:E61" ca="1" si="14">C41</f>
        <v>S08</v>
      </c>
      <c r="D61" s="488" t="str">
        <f t="shared" ca="1" si="14"/>
        <v>Достъп до интернет (Internet access)</v>
      </c>
      <c r="E61" s="229" t="str">
        <f t="shared" ca="1" si="14"/>
        <v>Terabytes (TB)</v>
      </c>
      <c r="F61" s="323">
        <f t="shared" si="8"/>
        <v>3750000</v>
      </c>
      <c r="G61" s="323">
        <f t="shared" si="8"/>
        <v>3825000</v>
      </c>
      <c r="H61" s="323">
        <f t="shared" si="8"/>
        <v>3901500</v>
      </c>
      <c r="I61" s="323">
        <f t="shared" si="8"/>
        <v>3979530</v>
      </c>
      <c r="J61" s="323">
        <f t="shared" si="8"/>
        <v>4059120.5999999996</v>
      </c>
      <c r="K61" s="323">
        <f t="shared" si="8"/>
        <v>4140303.0120000001</v>
      </c>
      <c r="L61" s="323">
        <f t="shared" si="8"/>
        <v>4223109.0722399997</v>
      </c>
    </row>
    <row r="62" spans="2:12">
      <c r="B62" s="222"/>
      <c r="C62" s="488" t="str">
        <f t="shared" ref="C62:E62" ca="1" si="15">C42</f>
        <v>S09</v>
      </c>
      <c r="D62" s="488" t="str">
        <f t="shared" ca="1" si="15"/>
        <v>Селищен нает капацитет на дребно (Retail local leased capacity)</v>
      </c>
      <c r="E62" s="229" t="str">
        <f t="shared" ca="1" si="15"/>
        <v>Mbps (p.a.)</v>
      </c>
      <c r="F62" s="323">
        <f t="shared" ca="1" si="8"/>
        <v>750000</v>
      </c>
      <c r="G62" s="323">
        <f t="shared" ca="1" si="8"/>
        <v>765000</v>
      </c>
      <c r="H62" s="323">
        <f t="shared" ca="1" si="8"/>
        <v>780300</v>
      </c>
      <c r="I62" s="323">
        <f t="shared" ca="1" si="8"/>
        <v>795906</v>
      </c>
      <c r="J62" s="323">
        <f t="shared" ca="1" si="8"/>
        <v>811824.11999999988</v>
      </c>
      <c r="K62" s="323">
        <f t="shared" ca="1" si="8"/>
        <v>828060.60239999997</v>
      </c>
      <c r="L62" s="323">
        <f t="shared" ca="1" si="8"/>
        <v>844621.81444799993</v>
      </c>
    </row>
    <row r="63" spans="2:12" ht="25.5">
      <c r="B63" s="222"/>
      <c r="C63" s="488" t="str">
        <f t="shared" ref="C63:E63" ca="1" si="16">C43</f>
        <v>S10</v>
      </c>
      <c r="D63" s="488" t="str">
        <f t="shared" ca="1" si="16"/>
        <v>Национален нает капацитет на дребно (Retail long distance leased capacity)</v>
      </c>
      <c r="E63" s="229" t="str">
        <f t="shared" ca="1" si="16"/>
        <v>Mbps (p.a.)</v>
      </c>
      <c r="F63" s="323">
        <f t="shared" ca="1" si="8"/>
        <v>375000</v>
      </c>
      <c r="G63" s="323">
        <f t="shared" ca="1" si="8"/>
        <v>382500</v>
      </c>
      <c r="H63" s="323">
        <f t="shared" ca="1" si="8"/>
        <v>390150</v>
      </c>
      <c r="I63" s="323">
        <f t="shared" ca="1" si="8"/>
        <v>397953</v>
      </c>
      <c r="J63" s="323">
        <f t="shared" ca="1" si="8"/>
        <v>405912.05999999994</v>
      </c>
      <c r="K63" s="323">
        <f t="shared" ca="1" si="8"/>
        <v>414030.30119999999</v>
      </c>
      <c r="L63" s="323">
        <f t="shared" ca="1" si="8"/>
        <v>422310.90722399997</v>
      </c>
    </row>
    <row r="64" spans="2:12" ht="25.5">
      <c r="B64" s="222"/>
      <c r="C64" s="488" t="str">
        <f t="shared" ref="C64:E64" ca="1" si="17">C44</f>
        <v>S11</v>
      </c>
      <c r="D64" s="488" t="str">
        <f t="shared" ca="1" si="17"/>
        <v>Международен нает капацитет на дребно (Retail International leased capacity)</v>
      </c>
      <c r="E64" s="229" t="str">
        <f t="shared" ca="1" si="17"/>
        <v>Mbps (p.a.)</v>
      </c>
      <c r="F64" s="323">
        <f t="shared" ca="1" si="8"/>
        <v>150000</v>
      </c>
      <c r="G64" s="323">
        <f t="shared" ca="1" si="8"/>
        <v>153000</v>
      </c>
      <c r="H64" s="323">
        <f t="shared" ca="1" si="8"/>
        <v>156060</v>
      </c>
      <c r="I64" s="323">
        <f t="shared" ca="1" si="8"/>
        <v>159181.20000000001</v>
      </c>
      <c r="J64" s="323">
        <f t="shared" ca="1" si="8"/>
        <v>162364.82399999999</v>
      </c>
      <c r="K64" s="323">
        <f t="shared" ca="1" si="8"/>
        <v>165612.12048000001</v>
      </c>
      <c r="L64" s="323">
        <f t="shared" ca="1" si="8"/>
        <v>168924.36288960002</v>
      </c>
    </row>
    <row r="65" spans="2:13">
      <c r="B65" s="222"/>
      <c r="C65" s="488" t="str">
        <f t="shared" ref="C65:E65" ca="1" si="18">C45</f>
        <v>S12</v>
      </c>
      <c r="D65" s="488" t="str">
        <f t="shared" ca="1" si="18"/>
        <v>IPTV</v>
      </c>
      <c r="E65" s="229" t="str">
        <f t="shared" ca="1" si="18"/>
        <v>Terabytes (TB)</v>
      </c>
      <c r="F65" s="323">
        <f t="shared" si="8"/>
        <v>7500</v>
      </c>
      <c r="G65" s="323">
        <f t="shared" si="8"/>
        <v>7650</v>
      </c>
      <c r="H65" s="323">
        <f t="shared" si="8"/>
        <v>7803</v>
      </c>
      <c r="I65" s="323">
        <f t="shared" si="8"/>
        <v>7959.0599999999995</v>
      </c>
      <c r="J65" s="323">
        <f t="shared" si="8"/>
        <v>8118.2411999999995</v>
      </c>
      <c r="K65" s="323">
        <f t="shared" si="8"/>
        <v>8280.6060239999988</v>
      </c>
      <c r="L65" s="323">
        <f t="shared" si="8"/>
        <v>8446.2181444800008</v>
      </c>
    </row>
    <row r="66" spans="2:13">
      <c r="B66" s="222"/>
      <c r="C66" s="488" t="str">
        <f t="shared" ref="C66:E66" ca="1" si="19">C46</f>
        <v>S13</v>
      </c>
      <c r="D66" s="488" t="str">
        <f t="shared" ca="1" si="19"/>
        <v>Селищен нает капацитет на едро (Wholesale local leased capacity)</v>
      </c>
      <c r="E66" s="229" t="str">
        <f t="shared" ca="1" si="19"/>
        <v>Mbps (p.a.)</v>
      </c>
      <c r="F66" s="323">
        <f t="shared" ca="1" si="8"/>
        <v>25000</v>
      </c>
      <c r="G66" s="323">
        <f t="shared" ca="1" si="8"/>
        <v>25500</v>
      </c>
      <c r="H66" s="323">
        <f t="shared" ca="1" si="8"/>
        <v>26010</v>
      </c>
      <c r="I66" s="323">
        <f t="shared" ca="1" si="8"/>
        <v>26530.2</v>
      </c>
      <c r="J66" s="323">
        <f t="shared" ca="1" si="8"/>
        <v>27060.804000000004</v>
      </c>
      <c r="K66" s="323">
        <f t="shared" ca="1" si="8"/>
        <v>27602.020080000002</v>
      </c>
      <c r="L66" s="323">
        <f t="shared" ca="1" si="8"/>
        <v>28154.060481599998</v>
      </c>
    </row>
    <row r="67" spans="2:13" ht="25.5">
      <c r="B67" s="222"/>
      <c r="C67" s="488" t="str">
        <f t="shared" ref="C67:E67" ca="1" si="20">C47</f>
        <v>S14</v>
      </c>
      <c r="D67" s="488" t="str">
        <f t="shared" ca="1" si="20"/>
        <v>Национален нает капацитет на  едро (Wholesale long distance leased capacity)</v>
      </c>
      <c r="E67" s="229" t="str">
        <f t="shared" ca="1" si="20"/>
        <v>Mbps (p.a.)</v>
      </c>
      <c r="F67" s="323">
        <f t="shared" ca="1" si="8"/>
        <v>12500</v>
      </c>
      <c r="G67" s="323">
        <f t="shared" ca="1" si="8"/>
        <v>12750</v>
      </c>
      <c r="H67" s="323">
        <f t="shared" ca="1" si="8"/>
        <v>13005</v>
      </c>
      <c r="I67" s="323">
        <f t="shared" ca="1" si="8"/>
        <v>13265.1</v>
      </c>
      <c r="J67" s="323">
        <f t="shared" ca="1" si="8"/>
        <v>13530.402000000002</v>
      </c>
      <c r="K67" s="323">
        <f t="shared" ca="1" si="8"/>
        <v>13801.010040000001</v>
      </c>
      <c r="L67" s="323">
        <f t="shared" ca="1" si="8"/>
        <v>14077.030240799999</v>
      </c>
    </row>
    <row r="68" spans="2:13" ht="25.5">
      <c r="B68" s="222"/>
      <c r="C68" s="488" t="str">
        <f t="shared" ref="C68:E68" ca="1" si="21">C48</f>
        <v>S15</v>
      </c>
      <c r="D68" s="488" t="str">
        <f t="shared" ca="1" si="21"/>
        <v>Международен нает капацитет на  едро (Wholesale International leased capacity)</v>
      </c>
      <c r="E68" s="229" t="str">
        <f t="shared" ca="1" si="21"/>
        <v>Mbps (p.a.)</v>
      </c>
      <c r="F68" s="323">
        <f t="shared" ca="1" si="8"/>
        <v>5000</v>
      </c>
      <c r="G68" s="323">
        <f t="shared" ca="1" si="8"/>
        <v>5100</v>
      </c>
      <c r="H68" s="323">
        <f t="shared" ca="1" si="8"/>
        <v>5202</v>
      </c>
      <c r="I68" s="323">
        <f t="shared" ca="1" si="8"/>
        <v>5306.04</v>
      </c>
      <c r="J68" s="323">
        <f t="shared" ca="1" si="8"/>
        <v>5412.1608000000015</v>
      </c>
      <c r="K68" s="323">
        <f t="shared" ca="1" si="8"/>
        <v>5520.4040160000004</v>
      </c>
      <c r="L68" s="323">
        <f t="shared" ca="1" si="8"/>
        <v>5630.8120963199999</v>
      </c>
    </row>
    <row r="69" spans="2:13">
      <c r="B69" s="222"/>
      <c r="C69" s="179"/>
      <c r="D69" s="181"/>
    </row>
    <row r="70" spans="2:13">
      <c r="B70" s="222"/>
      <c r="C70" s="179"/>
      <c r="D70" s="181"/>
    </row>
    <row r="71" spans="2:13" s="160" customFormat="1" ht="15.75">
      <c r="B71" s="161">
        <f>B51+0.01</f>
        <v>2.0399999999999991</v>
      </c>
      <c r="C71" s="161" t="s">
        <v>509</v>
      </c>
      <c r="L71" s="88"/>
    </row>
    <row r="72" spans="2:13" s="212" customFormat="1">
      <c r="B72" s="222"/>
      <c r="C72" s="222"/>
    </row>
    <row r="73" spans="2:13">
      <c r="B73" s="203"/>
      <c r="C73" s="180" t="s">
        <v>21</v>
      </c>
      <c r="D73" s="165" t="s">
        <v>45</v>
      </c>
      <c r="E73" s="228" t="s">
        <v>27</v>
      </c>
      <c r="F73" s="112" t="s">
        <v>220</v>
      </c>
      <c r="G73" s="182">
        <f ca="1">'C. Masterfiles'!$D$105</f>
        <v>2014</v>
      </c>
      <c r="H73" s="182">
        <f ca="1">'C. Masterfiles'!$D$106</f>
        <v>2015</v>
      </c>
      <c r="I73" s="182">
        <f ca="1">'C. Masterfiles'!$D$107</f>
        <v>2016</v>
      </c>
      <c r="J73" s="182">
        <f ca="1">'C. Masterfiles'!$D$108</f>
        <v>2017</v>
      </c>
      <c r="K73" s="182">
        <f ca="1">'C. Masterfiles'!$D$109</f>
        <v>2018</v>
      </c>
      <c r="L73" s="182">
        <f ca="1">'C. Masterfiles'!$D$110</f>
        <v>2019</v>
      </c>
      <c r="M73" s="182">
        <f ca="1">'C. Masterfiles'!$D$111</f>
        <v>2020</v>
      </c>
    </row>
    <row r="74" spans="2:13">
      <c r="B74" s="203"/>
      <c r="C74" s="488" t="str">
        <f ca="1">'C. Masterfiles'!C86</f>
        <v>S01</v>
      </c>
      <c r="D74" s="488" t="str">
        <f ca="1">'C. Masterfiles'!D86</f>
        <v>Повиквания в мрежата (On Net calls)</v>
      </c>
      <c r="E74" s="229" t="str">
        <f ca="1">'C. Masterfiles'!E86</f>
        <v>Minutes</v>
      </c>
      <c r="F74" s="229" t="str">
        <f ca="1">'C. Masterfiles'!F86</f>
        <v>Voice</v>
      </c>
      <c r="G74" s="323">
        <f ca="1">IF($D74='11.Service unit costing'!$C$138,0,IF('B. Dashboard'!$D$39="Base case",F54,IF($F74="Voice",F14*'B. Dashboard'!$G$14,IF($F74="Internet",F14*'B. Dashboard'!$G$15,IF($F74="Leased retail",F14*'B. Dashboard'!$G$16,IF($F74="Leased wholesale",F14*'B. Dashboard'!$G$17,IF($F74="IPTV",F14*'B. Dashboard'!$G$18,"Unknown")))))))*IF('D. Graphs'!$C$74=1,1+'D. Graphs'!$D$70,1)</f>
        <v>750000000</v>
      </c>
      <c r="H74" s="323">
        <f ca="1">IF($D74='11.Service unit costing'!$C$138,0,IF('B. Dashboard'!$D$39="Base case",G54,IF($F74="Voice",G14*'B. Dashboard'!$G$14,IF($F74="Internet",G14*'B. Dashboard'!$G$15,IF($F74="Leased retail",G14*'B. Dashboard'!$G$16,IF($F74="Leased wholesale",G14*'B. Dashboard'!$G$17,IF($F74="IPTV",G14*'B. Dashboard'!$G$18,"Unknown")))))))*IF('D. Graphs'!$C$74=1,1+'D. Graphs'!$D$70,1)</f>
        <v>765000000</v>
      </c>
      <c r="I74" s="323">
        <f ca="1">IF($D74='11.Service unit costing'!$C$138,0,IF('B. Dashboard'!$D$39="Base case",H54,IF($F74="Voice",H14*'B. Dashboard'!$G$14,IF($F74="Internet",H14*'B. Dashboard'!$G$15,IF($F74="Leased retail",H14*'B. Dashboard'!$G$16,IF($F74="Leased wholesale",H14*'B. Dashboard'!$G$17,IF($F74="IPTV",H14*'B. Dashboard'!$G$18,"Unknown")))))))*IF('D. Graphs'!$C$74=1,1+'D. Graphs'!$D$70,1)</f>
        <v>780300000</v>
      </c>
      <c r="J74" s="323">
        <f ca="1">IF($D74='11.Service unit costing'!$C$138,0,IF('B. Dashboard'!$D$39="Base case",I54,IF($F74="Voice",I14*'B. Dashboard'!$G$14,IF($F74="Internet",I14*'B. Dashboard'!$G$15,IF($F74="Leased retail",I14*'B. Dashboard'!$G$16,IF($F74="Leased wholesale",I14*'B. Dashboard'!$G$17,IF($F74="IPTV",I14*'B. Dashboard'!$G$18,"Unknown")))))))*IF('D. Graphs'!$C$74=1,1+'D. Graphs'!$D$70,1)</f>
        <v>795906000</v>
      </c>
      <c r="K74" s="323">
        <f ca="1">IF($D74='11.Service unit costing'!$C$138,0,IF('B. Dashboard'!$D$39="Base case",J54,IF($F74="Voice",J14*'B. Dashboard'!$G$14,IF($F74="Internet",J14*'B. Dashboard'!$G$15,IF($F74="Leased retail",J14*'B. Dashboard'!$G$16,IF($F74="Leased wholesale",J14*'B. Dashboard'!$G$17,IF($F74="IPTV",J14*'B. Dashboard'!$G$18,"Unknown")))))))*IF('D. Graphs'!$C$74=1,1+'D. Graphs'!$D$70,1)</f>
        <v>811824120</v>
      </c>
      <c r="L74" s="323">
        <f ca="1">IF($D74='11.Service unit costing'!$C$138,0,IF('B. Dashboard'!$D$39="Base case",K54,IF($F74="Voice",K14*'B. Dashboard'!$G$14,IF($F74="Internet",K14*'B. Dashboard'!$G$15,IF($F74="Leased retail",K14*'B. Dashboard'!$G$16,IF($F74="Leased wholesale",K14*'B. Dashboard'!$G$17,IF($F74="IPTV",K14*'B. Dashboard'!$G$18,"Unknown")))))))*IF('D. Graphs'!$C$74=1,1+'D. Graphs'!$D$70,1)</f>
        <v>828060602.4000001</v>
      </c>
      <c r="M74" s="323">
        <f ca="1">IF($D74='11.Service unit costing'!$C$138,0,IF('B. Dashboard'!$D$39="Base case",L54,IF($F74="Voice",L14*'B. Dashboard'!$G$14,IF($F74="Internet",L14*'B. Dashboard'!$G$15,IF($F74="Leased retail",L14*'B. Dashboard'!$G$16,IF($F74="Leased wholesale",L14*'B. Dashboard'!$G$17,IF($F74="IPTV",L14*'B. Dashboard'!$G$18,"Unknown")))))))*IF('D. Graphs'!$C$74=1,1+'D. Graphs'!$D$70,1)</f>
        <v>844621814.44800019</v>
      </c>
    </row>
    <row r="75" spans="2:13">
      <c r="B75" s="203"/>
      <c r="C75" s="488" t="str">
        <f ca="1">'C. Masterfiles'!C87</f>
        <v>S02</v>
      </c>
      <c r="D75" s="488" t="str">
        <f ca="1">'C. Masterfiles'!D87</f>
        <v>Изходящи повиквания към ОП (Originating calls to OLO)</v>
      </c>
      <c r="E75" s="229" t="str">
        <f ca="1">'C. Masterfiles'!E87</f>
        <v>Minutes</v>
      </c>
      <c r="F75" s="229" t="str">
        <f ca="1">'C. Masterfiles'!F87</f>
        <v>Voice</v>
      </c>
      <c r="G75" s="323">
        <f ca="1">IF($D75='11.Service unit costing'!$C$138,0,IF('B. Dashboard'!$D$39="Base case",F55,IF($F75="Voice",F15*'B. Dashboard'!$G$14,IF($F75="Internet",F15*'B. Dashboard'!$G$15,IF($F75="Leased retail",F15*'B. Dashboard'!$G$16,IF($F75="Leased wholesale",F15*'B. Dashboard'!$G$17,IF($F75="IPTV",F15*'B. Dashboard'!$G$18,"Unknown")))))))*IF('D. Graphs'!$C$74=1,1+'D. Graphs'!$D$70,1)</f>
        <v>300000000</v>
      </c>
      <c r="H75" s="323">
        <f ca="1">IF($D75='11.Service unit costing'!$C$138,0,IF('B. Dashboard'!$D$39="Base case",G55,IF($F75="Voice",G15*'B. Dashboard'!$G$14,IF($F75="Internet",G15*'B. Dashboard'!$G$15,IF($F75="Leased retail",G15*'B. Dashboard'!$G$16,IF($F75="Leased wholesale",G15*'B. Dashboard'!$G$17,IF($F75="IPTV",G15*'B. Dashboard'!$G$18,"Unknown")))))))*IF('D. Graphs'!$C$74=1,1+'D. Graphs'!$D$70,1)</f>
        <v>306000000</v>
      </c>
      <c r="I75" s="323">
        <f ca="1">IF($D75='11.Service unit costing'!$C$138,0,IF('B. Dashboard'!$D$39="Base case",H55,IF($F75="Voice",H15*'B. Dashboard'!$G$14,IF($F75="Internet",H15*'B. Dashboard'!$G$15,IF($F75="Leased retail",H15*'B. Dashboard'!$G$16,IF($F75="Leased wholesale",H15*'B. Dashboard'!$G$17,IF($F75="IPTV",H15*'B. Dashboard'!$G$18,"Unknown")))))))*IF('D. Graphs'!$C$74=1,1+'D. Graphs'!$D$70,1)</f>
        <v>312120000</v>
      </c>
      <c r="J75" s="323">
        <f ca="1">IF($D75='11.Service unit costing'!$C$138,0,IF('B. Dashboard'!$D$39="Base case",I55,IF($F75="Voice",I15*'B. Dashboard'!$G$14,IF($F75="Internet",I15*'B. Dashboard'!$G$15,IF($F75="Leased retail",I15*'B. Dashboard'!$G$16,IF($F75="Leased wholesale",I15*'B. Dashboard'!$G$17,IF($F75="IPTV",I15*'B. Dashboard'!$G$18,"Unknown")))))))*IF('D. Graphs'!$C$74=1,1+'D. Graphs'!$D$70,1)</f>
        <v>318362400</v>
      </c>
      <c r="K75" s="323">
        <f ca="1">IF($D75='11.Service unit costing'!$C$138,0,IF('B. Dashboard'!$D$39="Base case",J55,IF($F75="Voice",J15*'B. Dashboard'!$G$14,IF($F75="Internet",J15*'B. Dashboard'!$G$15,IF($F75="Leased retail",J15*'B. Dashboard'!$G$16,IF($F75="Leased wholesale",J15*'B. Dashboard'!$G$17,IF($F75="IPTV",J15*'B. Dashboard'!$G$18,"Unknown")))))))*IF('D. Graphs'!$C$74=1,1+'D. Graphs'!$D$70,1)</f>
        <v>324729648</v>
      </c>
      <c r="L75" s="323">
        <f ca="1">IF($D75='11.Service unit costing'!$C$138,0,IF('B. Dashboard'!$D$39="Base case",K55,IF($F75="Voice",K15*'B. Dashboard'!$G$14,IF($F75="Internet",K15*'B. Dashboard'!$G$15,IF($F75="Leased retail",K15*'B. Dashboard'!$G$16,IF($F75="Leased wholesale",K15*'B. Dashboard'!$G$17,IF($F75="IPTV",K15*'B. Dashboard'!$G$18,"Unknown")))))))*IF('D. Graphs'!$C$74=1,1+'D. Graphs'!$D$70,1)</f>
        <v>331224240.96000004</v>
      </c>
      <c r="M75" s="323">
        <f ca="1">IF($D75='11.Service unit costing'!$C$138,0,IF('B. Dashboard'!$D$39="Base case",L55,IF($F75="Voice",L15*'B. Dashboard'!$G$14,IF($F75="Internet",L15*'B. Dashboard'!$G$15,IF($F75="Leased retail",L15*'B. Dashboard'!$G$16,IF($F75="Leased wholesale",L15*'B. Dashboard'!$G$17,IF($F75="IPTV",L15*'B. Dashboard'!$G$18,"Unknown")))))))*IF('D. Graphs'!$C$74=1,1+'D. Graphs'!$D$70,1)</f>
        <v>337848725.77920002</v>
      </c>
    </row>
    <row r="76" spans="2:13">
      <c r="B76" s="203"/>
      <c r="C76" s="488" t="str">
        <f ca="1">'C. Masterfiles'!C88</f>
        <v>S03</v>
      </c>
      <c r="D76" s="488" t="str">
        <f ca="1">'C. Masterfiles'!D88</f>
        <v>Входящи повиквания от ОП (Terminating calls from OLO)</v>
      </c>
      <c r="E76" s="229" t="str">
        <f ca="1">'C. Masterfiles'!E88</f>
        <v>Minutes</v>
      </c>
      <c r="F76" s="229" t="str">
        <f ca="1">'C. Masterfiles'!F88</f>
        <v>Voice</v>
      </c>
      <c r="G76" s="323">
        <f ca="1">IF($D76='11.Service unit costing'!$C$138,0,IF('B. Dashboard'!$D$39="Base case",F56,IF($F76="Voice",F16*'B. Dashboard'!$G$14,IF($F76="Internet",F16*'B. Dashboard'!$G$15,IF($F76="Leased retail",F16*'B. Dashboard'!$G$16,IF($F76="Leased wholesale",F16*'B. Dashboard'!$G$17,IF($F76="IPTV",F16*'B. Dashboard'!$G$18,"Unknown")))))))*IF('D. Graphs'!$C$74=1,1+'D. Graphs'!$D$70,1)</f>
        <v>300000000</v>
      </c>
      <c r="H76" s="323">
        <f ca="1">IF($D76='11.Service unit costing'!$C$138,0,IF('B. Dashboard'!$D$39="Base case",G56,IF($F76="Voice",G16*'B. Dashboard'!$G$14,IF($F76="Internet",G16*'B. Dashboard'!$G$15,IF($F76="Leased retail",G16*'B. Dashboard'!$G$16,IF($F76="Leased wholesale",G16*'B. Dashboard'!$G$17,IF($F76="IPTV",G16*'B. Dashboard'!$G$18,"Unknown")))))))*IF('D. Graphs'!$C$74=1,1+'D. Graphs'!$D$70,1)</f>
        <v>306000000</v>
      </c>
      <c r="I76" s="323">
        <f ca="1">IF($D76='11.Service unit costing'!$C$138,0,IF('B. Dashboard'!$D$39="Base case",H56,IF($F76="Voice",H16*'B. Dashboard'!$G$14,IF($F76="Internet",H16*'B. Dashboard'!$G$15,IF($F76="Leased retail",H16*'B. Dashboard'!$G$16,IF($F76="Leased wholesale",H16*'B. Dashboard'!$G$17,IF($F76="IPTV",H16*'B. Dashboard'!$G$18,"Unknown")))))))*IF('D. Graphs'!$C$74=1,1+'D. Graphs'!$D$70,1)</f>
        <v>312120000</v>
      </c>
      <c r="J76" s="323">
        <f ca="1">IF($D76='11.Service unit costing'!$C$138,0,IF('B. Dashboard'!$D$39="Base case",I56,IF($F76="Voice",I16*'B. Dashboard'!$G$14,IF($F76="Internet",I16*'B. Dashboard'!$G$15,IF($F76="Leased retail",I16*'B. Dashboard'!$G$16,IF($F76="Leased wholesale",I16*'B. Dashboard'!$G$17,IF($F76="IPTV",I16*'B. Dashboard'!$G$18,"Unknown")))))))*IF('D. Graphs'!$C$74=1,1+'D. Graphs'!$D$70,1)</f>
        <v>318362400</v>
      </c>
      <c r="K76" s="323">
        <f ca="1">IF($D76='11.Service unit costing'!$C$138,0,IF('B. Dashboard'!$D$39="Base case",J56,IF($F76="Voice",J16*'B. Dashboard'!$G$14,IF($F76="Internet",J16*'B. Dashboard'!$G$15,IF($F76="Leased retail",J16*'B. Dashboard'!$G$16,IF($F76="Leased wholesale",J16*'B. Dashboard'!$G$17,IF($F76="IPTV",J16*'B. Dashboard'!$G$18,"Unknown")))))))*IF('D. Graphs'!$C$74=1,1+'D. Graphs'!$D$70,1)</f>
        <v>324729648</v>
      </c>
      <c r="L76" s="323">
        <f ca="1">IF($D76='11.Service unit costing'!$C$138,0,IF('B. Dashboard'!$D$39="Base case",K56,IF($F76="Voice",K16*'B. Dashboard'!$G$14,IF($F76="Internet",K16*'B. Dashboard'!$G$15,IF($F76="Leased retail",K16*'B. Dashboard'!$G$16,IF($F76="Leased wholesale",K16*'B. Dashboard'!$G$17,IF($F76="IPTV",K16*'B. Dashboard'!$G$18,"Unknown")))))))*IF('D. Graphs'!$C$74=1,1+'D. Graphs'!$D$70,1)</f>
        <v>331224240.96000004</v>
      </c>
      <c r="M76" s="323">
        <f ca="1">IF($D76='11.Service unit costing'!$C$138,0,IF('B. Dashboard'!$D$39="Base case",L56,IF($F76="Voice",L16*'B. Dashboard'!$G$14,IF($F76="Internet",L16*'B. Dashboard'!$G$15,IF($F76="Leased retail",L16*'B. Dashboard'!$G$16,IF($F76="Leased wholesale",L16*'B. Dashboard'!$G$17,IF($F76="IPTV",L16*'B. Dashboard'!$G$18,"Unknown")))))))*IF('D. Graphs'!$C$74=1,1+'D. Graphs'!$D$70,1)</f>
        <v>337848725.77920002</v>
      </c>
    </row>
    <row r="77" spans="2:13">
      <c r="B77" s="203"/>
      <c r="C77" s="488" t="str">
        <f ca="1">'C. Masterfiles'!C89</f>
        <v>S04</v>
      </c>
      <c r="D77" s="488" t="str">
        <f ca="1">'C. Masterfiles'!D89</f>
        <v>Изходящи международни повиквания (Outgoing Calls to International)</v>
      </c>
      <c r="E77" s="229" t="str">
        <f ca="1">'C. Masterfiles'!E89</f>
        <v>Minutes</v>
      </c>
      <c r="F77" s="229" t="str">
        <f ca="1">'C. Masterfiles'!F89</f>
        <v>Voice</v>
      </c>
      <c r="G77" s="323">
        <f ca="1">IF($D77='11.Service unit costing'!$C$138,0,IF('B. Dashboard'!$D$39="Base case",F57,IF($F77="Voice",F17*'B. Dashboard'!$G$14,IF($F77="Internet",F17*'B. Dashboard'!$G$15,IF($F77="Leased retail",F17*'B. Dashboard'!$G$16,IF($F77="Leased wholesale",F17*'B. Dashboard'!$G$17,IF($F77="IPTV",F17*'B. Dashboard'!$G$18,"Unknown")))))))*IF('D. Graphs'!$C$74=1,1+'D. Graphs'!$D$70,1)</f>
        <v>75000000</v>
      </c>
      <c r="H77" s="323">
        <f ca="1">IF($D77='11.Service unit costing'!$C$138,0,IF('B. Dashboard'!$D$39="Base case",G57,IF($F77="Voice",G17*'B. Dashboard'!$G$14,IF($F77="Internet",G17*'B. Dashboard'!$G$15,IF($F77="Leased retail",G17*'B. Dashboard'!$G$16,IF($F77="Leased wholesale",G17*'B. Dashboard'!$G$17,IF($F77="IPTV",G17*'B. Dashboard'!$G$18,"Unknown")))))))*IF('D. Graphs'!$C$74=1,1+'D. Graphs'!$D$70,1)</f>
        <v>76500000</v>
      </c>
      <c r="I77" s="323">
        <f ca="1">IF($D77='11.Service unit costing'!$C$138,0,IF('B. Dashboard'!$D$39="Base case",H57,IF($F77="Voice",H17*'B. Dashboard'!$G$14,IF($F77="Internet",H17*'B. Dashboard'!$G$15,IF($F77="Leased retail",H17*'B. Dashboard'!$G$16,IF($F77="Leased wholesale",H17*'B. Dashboard'!$G$17,IF($F77="IPTV",H17*'B. Dashboard'!$G$18,"Unknown")))))))*IF('D. Graphs'!$C$74=1,1+'D. Graphs'!$D$70,1)</f>
        <v>78030000</v>
      </c>
      <c r="J77" s="323">
        <f ca="1">IF($D77='11.Service unit costing'!$C$138,0,IF('B. Dashboard'!$D$39="Base case",I57,IF($F77="Voice",I17*'B. Dashboard'!$G$14,IF($F77="Internet",I17*'B. Dashboard'!$G$15,IF($F77="Leased retail",I17*'B. Dashboard'!$G$16,IF($F77="Leased wholesale",I17*'B. Dashboard'!$G$17,IF($F77="IPTV",I17*'B. Dashboard'!$G$18,"Unknown")))))))*IF('D. Graphs'!$C$74=1,1+'D. Graphs'!$D$70,1)</f>
        <v>79590600</v>
      </c>
      <c r="K77" s="323">
        <f ca="1">IF($D77='11.Service unit costing'!$C$138,0,IF('B. Dashboard'!$D$39="Base case",J57,IF($F77="Voice",J17*'B. Dashboard'!$G$14,IF($F77="Internet",J17*'B. Dashboard'!$G$15,IF($F77="Leased retail",J17*'B. Dashboard'!$G$16,IF($F77="Leased wholesale",J17*'B. Dashboard'!$G$17,IF($F77="IPTV",J17*'B. Dashboard'!$G$18,"Unknown")))))))*IF('D. Graphs'!$C$74=1,1+'D. Graphs'!$D$70,1)</f>
        <v>81182412</v>
      </c>
      <c r="L77" s="323">
        <f ca="1">IF($D77='11.Service unit costing'!$C$138,0,IF('B. Dashboard'!$D$39="Base case",K57,IF($F77="Voice",K17*'B. Dashboard'!$G$14,IF($F77="Internet",K17*'B. Dashboard'!$G$15,IF($F77="Leased retail",K17*'B. Dashboard'!$G$16,IF($F77="Leased wholesale",K17*'B. Dashboard'!$G$17,IF($F77="IPTV",K17*'B. Dashboard'!$G$18,"Unknown")))))))*IF('D. Graphs'!$C$74=1,1+'D. Graphs'!$D$70,1)</f>
        <v>82806060.24000001</v>
      </c>
      <c r="M77" s="323">
        <f ca="1">IF($D77='11.Service unit costing'!$C$138,0,IF('B. Dashboard'!$D$39="Base case",L57,IF($F77="Voice",L17*'B. Dashboard'!$G$14,IF($F77="Internet",L17*'B. Dashboard'!$G$15,IF($F77="Leased retail",L17*'B. Dashboard'!$G$16,IF($F77="Leased wholesale",L17*'B. Dashboard'!$G$17,IF($F77="IPTV",L17*'B. Dashboard'!$G$18,"Unknown")))))))*IF('D. Graphs'!$C$74=1,1+'D. Graphs'!$D$70,1)</f>
        <v>84462181.444800004</v>
      </c>
    </row>
    <row r="78" spans="2:13">
      <c r="B78" s="203"/>
      <c r="C78" s="488" t="str">
        <f ca="1">'C. Masterfiles'!C90</f>
        <v>S05</v>
      </c>
      <c r="D78" s="488" t="str">
        <f ca="1">'C. Masterfiles'!D90</f>
        <v>Входящи международни повиквания (Incoming calls from international)</v>
      </c>
      <c r="E78" s="229" t="str">
        <f ca="1">'C. Masterfiles'!E90</f>
        <v>Minutes</v>
      </c>
      <c r="F78" s="229" t="str">
        <f ca="1">'C. Masterfiles'!F90</f>
        <v>Voice</v>
      </c>
      <c r="G78" s="323">
        <f ca="1">IF($D78='11.Service unit costing'!$C$138,0,IF('B. Dashboard'!$D$39="Base case",F58,IF($F78="Voice",F18*'B. Dashboard'!$G$14,IF($F78="Internet",F18*'B. Dashboard'!$G$15,IF($F78="Leased retail",F18*'B. Dashboard'!$G$16,IF($F78="Leased wholesale",F18*'B. Dashboard'!$G$17,IF($F78="IPTV",F18*'B. Dashboard'!$G$18,"Unknown")))))))*IF('D. Graphs'!$C$74=1,1+'D. Graphs'!$D$70,1)</f>
        <v>75000000</v>
      </c>
      <c r="H78" s="323">
        <f ca="1">IF($D78='11.Service unit costing'!$C$138,0,IF('B. Dashboard'!$D$39="Base case",G58,IF($F78="Voice",G18*'B. Dashboard'!$G$14,IF($F78="Internet",G18*'B. Dashboard'!$G$15,IF($F78="Leased retail",G18*'B. Dashboard'!$G$16,IF($F78="Leased wholesale",G18*'B. Dashboard'!$G$17,IF($F78="IPTV",G18*'B. Dashboard'!$G$18,"Unknown")))))))*IF('D. Graphs'!$C$74=1,1+'D. Graphs'!$D$70,1)</f>
        <v>76500000</v>
      </c>
      <c r="I78" s="323">
        <f ca="1">IF($D78='11.Service unit costing'!$C$138,0,IF('B. Dashboard'!$D$39="Base case",H58,IF($F78="Voice",H18*'B. Dashboard'!$G$14,IF($F78="Internet",H18*'B. Dashboard'!$G$15,IF($F78="Leased retail",H18*'B. Dashboard'!$G$16,IF($F78="Leased wholesale",H18*'B. Dashboard'!$G$17,IF($F78="IPTV",H18*'B. Dashboard'!$G$18,"Unknown")))))))*IF('D. Graphs'!$C$74=1,1+'D. Graphs'!$D$70,1)</f>
        <v>78030000</v>
      </c>
      <c r="J78" s="323">
        <f ca="1">IF($D78='11.Service unit costing'!$C$138,0,IF('B. Dashboard'!$D$39="Base case",I58,IF($F78="Voice",I18*'B. Dashboard'!$G$14,IF($F78="Internet",I18*'B. Dashboard'!$G$15,IF($F78="Leased retail",I18*'B. Dashboard'!$G$16,IF($F78="Leased wholesale",I18*'B. Dashboard'!$G$17,IF($F78="IPTV",I18*'B. Dashboard'!$G$18,"Unknown")))))))*IF('D. Graphs'!$C$74=1,1+'D. Graphs'!$D$70,1)</f>
        <v>79590600</v>
      </c>
      <c r="K78" s="323">
        <f ca="1">IF($D78='11.Service unit costing'!$C$138,0,IF('B. Dashboard'!$D$39="Base case",J58,IF($F78="Voice",J18*'B. Dashboard'!$G$14,IF($F78="Internet",J18*'B. Dashboard'!$G$15,IF($F78="Leased retail",J18*'B. Dashboard'!$G$16,IF($F78="Leased wholesale",J18*'B. Dashboard'!$G$17,IF($F78="IPTV",J18*'B. Dashboard'!$G$18,"Unknown")))))))*IF('D. Graphs'!$C$74=1,1+'D. Graphs'!$D$70,1)</f>
        <v>81182412</v>
      </c>
      <c r="L78" s="323">
        <f ca="1">IF($D78='11.Service unit costing'!$C$138,0,IF('B. Dashboard'!$D$39="Base case",K58,IF($F78="Voice",K18*'B. Dashboard'!$G$14,IF($F78="Internet",K18*'B. Dashboard'!$G$15,IF($F78="Leased retail",K18*'B. Dashboard'!$G$16,IF($F78="Leased wholesale",K18*'B. Dashboard'!$G$17,IF($F78="IPTV",K18*'B. Dashboard'!$G$18,"Unknown")))))))*IF('D. Graphs'!$C$74=1,1+'D. Graphs'!$D$70,1)</f>
        <v>82806060.24000001</v>
      </c>
      <c r="M78" s="323">
        <f ca="1">IF($D78='11.Service unit costing'!$C$138,0,IF('B. Dashboard'!$D$39="Base case",L58,IF($F78="Voice",L18*'B. Dashboard'!$G$14,IF($F78="Internet",L18*'B. Dashboard'!$G$15,IF($F78="Leased retail",L18*'B. Dashboard'!$G$16,IF($F78="Leased wholesale",L18*'B. Dashboard'!$G$17,IF($F78="IPTV",L18*'B. Dashboard'!$G$18,"Unknown")))))))*IF('D. Graphs'!$C$74=1,1+'D. Graphs'!$D$70,1)</f>
        <v>84462181.444800004</v>
      </c>
    </row>
    <row r="79" spans="2:13">
      <c r="B79" s="203"/>
      <c r="C79" s="488" t="str">
        <f ca="1">'C. Masterfiles'!C91</f>
        <v>S06</v>
      </c>
      <c r="D79" s="488" t="str">
        <f ca="1">'C. Masterfiles'!D91</f>
        <v>Транзит на повиквания (Transit calls)</v>
      </c>
      <c r="E79" s="229" t="str">
        <f ca="1">'C. Masterfiles'!E91</f>
        <v>Minutes</v>
      </c>
      <c r="F79" s="229" t="str">
        <f ca="1">'C. Masterfiles'!F91</f>
        <v>Voice</v>
      </c>
      <c r="G79" s="323">
        <f ca="1">IF($D79='11.Service unit costing'!$C$138,0,IF('B. Dashboard'!$D$39="Base case",F59,IF($F79="Voice",F19*'B. Dashboard'!$G$14,IF($F79="Internet",F19*'B. Dashboard'!$G$15,IF($F79="Leased retail",F19*'B. Dashboard'!$G$16,IF($F79="Leased wholesale",F19*'B. Dashboard'!$G$17,IF($F79="IPTV",F19*'B. Dashboard'!$G$18,"Unknown")))))))*IF('D. Graphs'!$C$74=1,1+'D. Graphs'!$D$70,1)</f>
        <v>75000000</v>
      </c>
      <c r="H79" s="323">
        <f ca="1">IF($D79='11.Service unit costing'!$C$138,0,IF('B. Dashboard'!$D$39="Base case",G59,IF($F79="Voice",G19*'B. Dashboard'!$G$14,IF($F79="Internet",G19*'B. Dashboard'!$G$15,IF($F79="Leased retail",G19*'B. Dashboard'!$G$16,IF($F79="Leased wholesale",G19*'B. Dashboard'!$G$17,IF($F79="IPTV",G19*'B. Dashboard'!$G$18,"Unknown")))))))*IF('D. Graphs'!$C$74=1,1+'D. Graphs'!$D$70,1)</f>
        <v>76500000</v>
      </c>
      <c r="I79" s="323">
        <f ca="1">IF($D79='11.Service unit costing'!$C$138,0,IF('B. Dashboard'!$D$39="Base case",H59,IF($F79="Voice",H19*'B. Dashboard'!$G$14,IF($F79="Internet",H19*'B. Dashboard'!$G$15,IF($F79="Leased retail",H19*'B. Dashboard'!$G$16,IF($F79="Leased wholesale",H19*'B. Dashboard'!$G$17,IF($F79="IPTV",H19*'B. Dashboard'!$G$18,"Unknown")))))))*IF('D. Graphs'!$C$74=1,1+'D. Graphs'!$D$70,1)</f>
        <v>78030000</v>
      </c>
      <c r="J79" s="323">
        <f ca="1">IF($D79='11.Service unit costing'!$C$138,0,IF('B. Dashboard'!$D$39="Base case",I59,IF($F79="Voice",I19*'B. Dashboard'!$G$14,IF($F79="Internet",I19*'B. Dashboard'!$G$15,IF($F79="Leased retail",I19*'B. Dashboard'!$G$16,IF($F79="Leased wholesale",I19*'B. Dashboard'!$G$17,IF($F79="IPTV",I19*'B. Dashboard'!$G$18,"Unknown")))))))*IF('D. Graphs'!$C$74=1,1+'D. Graphs'!$D$70,1)</f>
        <v>79590600</v>
      </c>
      <c r="K79" s="323">
        <f ca="1">IF($D79='11.Service unit costing'!$C$138,0,IF('B. Dashboard'!$D$39="Base case",J59,IF($F79="Voice",J19*'B. Dashboard'!$G$14,IF($F79="Internet",J19*'B. Dashboard'!$G$15,IF($F79="Leased retail",J19*'B. Dashboard'!$G$16,IF($F79="Leased wholesale",J19*'B. Dashboard'!$G$17,IF($F79="IPTV",J19*'B. Dashboard'!$G$18,"Unknown")))))))*IF('D. Graphs'!$C$74=1,1+'D. Graphs'!$D$70,1)</f>
        <v>81182412</v>
      </c>
      <c r="L79" s="323">
        <f ca="1">IF($D79='11.Service unit costing'!$C$138,0,IF('B. Dashboard'!$D$39="Base case",K59,IF($F79="Voice",K19*'B. Dashboard'!$G$14,IF($F79="Internet",K19*'B. Dashboard'!$G$15,IF($F79="Leased retail",K19*'B. Dashboard'!$G$16,IF($F79="Leased wholesale",K19*'B. Dashboard'!$G$17,IF($F79="IPTV",K19*'B. Dashboard'!$G$18,"Unknown")))))))*IF('D. Graphs'!$C$74=1,1+'D. Graphs'!$D$70,1)</f>
        <v>82806060.24000001</v>
      </c>
      <c r="M79" s="323">
        <f ca="1">IF($D79='11.Service unit costing'!$C$138,0,IF('B. Dashboard'!$D$39="Base case",L59,IF($F79="Voice",L19*'B. Dashboard'!$G$14,IF($F79="Internet",L19*'B. Dashboard'!$G$15,IF($F79="Leased retail",L19*'B. Dashboard'!$G$16,IF($F79="Leased wholesale",L19*'B. Dashboard'!$G$17,IF($F79="IPTV",L19*'B. Dashboard'!$G$18,"Unknown")))))))*IF('D. Graphs'!$C$74=1,1+'D. Graphs'!$D$70,1)</f>
        <v>84462181.444800004</v>
      </c>
    </row>
    <row r="80" spans="2:13">
      <c r="B80" s="203"/>
      <c r="C80" s="488" t="str">
        <f ca="1">'C. Masterfiles'!C92</f>
        <v>S07</v>
      </c>
      <c r="D80" s="488" t="str">
        <f ca="1">'C. Masterfiles'!D92</f>
        <v>Повиквания към специални номера (Calls to special numbers)</v>
      </c>
      <c r="E80" s="229" t="str">
        <f ca="1">'C. Masterfiles'!E92</f>
        <v>Minutes</v>
      </c>
      <c r="F80" s="229" t="str">
        <f ca="1">'C. Masterfiles'!F92</f>
        <v>Voice</v>
      </c>
      <c r="G80" s="323">
        <f ca="1">IF($D80='11.Service unit costing'!$C$138,0,IF('B. Dashboard'!$D$39="Base case",F60,IF($F80="Voice",F20*'B. Dashboard'!$G$14,IF($F80="Internet",F20*'B. Dashboard'!$G$15,IF($F80="Leased retail",F20*'B. Dashboard'!$G$16,IF($F80="Leased wholesale",F20*'B. Dashboard'!$G$17,IF($F80="IPTV",F20*'B. Dashboard'!$G$18,"Unknown")))))))*IF('D. Graphs'!$C$74=1,1+'D. Graphs'!$D$70,1)</f>
        <v>37500</v>
      </c>
      <c r="H80" s="323">
        <f ca="1">IF($D80='11.Service unit costing'!$C$138,0,IF('B. Dashboard'!$D$39="Base case",G60,IF($F80="Voice",G20*'B. Dashboard'!$G$14,IF($F80="Internet",G20*'B. Dashboard'!$G$15,IF($F80="Leased retail",G20*'B. Dashboard'!$G$16,IF($F80="Leased wholesale",G20*'B. Dashboard'!$G$17,IF($F80="IPTV",G20*'B. Dashboard'!$G$18,"Unknown")))))))*IF('D. Graphs'!$C$74=1,1+'D. Graphs'!$D$70,1)</f>
        <v>38250</v>
      </c>
      <c r="I80" s="323">
        <f ca="1">IF($D80='11.Service unit costing'!$C$138,0,IF('B. Dashboard'!$D$39="Base case",H60,IF($F80="Voice",H20*'B. Dashboard'!$G$14,IF($F80="Internet",H20*'B. Dashboard'!$G$15,IF($F80="Leased retail",H20*'B. Dashboard'!$G$16,IF($F80="Leased wholesale",H20*'B. Dashboard'!$G$17,IF($F80="IPTV",H20*'B. Dashboard'!$G$18,"Unknown")))))))*IF('D. Graphs'!$C$74=1,1+'D. Graphs'!$D$70,1)</f>
        <v>39015</v>
      </c>
      <c r="J80" s="323">
        <f ca="1">IF($D80='11.Service unit costing'!$C$138,0,IF('B. Dashboard'!$D$39="Base case",I60,IF($F80="Voice",I20*'B. Dashboard'!$G$14,IF($F80="Internet",I20*'B. Dashboard'!$G$15,IF($F80="Leased retail",I20*'B. Dashboard'!$G$16,IF($F80="Leased wholesale",I20*'B. Dashboard'!$G$17,IF($F80="IPTV",I20*'B. Dashboard'!$G$18,"Unknown")))))))*IF('D. Graphs'!$C$74=1,1+'D. Graphs'!$D$70,1)</f>
        <v>39795.300000000003</v>
      </c>
      <c r="K80" s="323">
        <f ca="1">IF($D80='11.Service unit costing'!$C$138,0,IF('B. Dashboard'!$D$39="Base case",J60,IF($F80="Voice",J20*'B. Dashboard'!$G$14,IF($F80="Internet",J20*'B. Dashboard'!$G$15,IF($F80="Leased retail",J20*'B. Dashboard'!$G$16,IF($F80="Leased wholesale",J20*'B. Dashboard'!$G$17,IF($F80="IPTV",J20*'B. Dashboard'!$G$18,"Unknown")))))))*IF('D. Graphs'!$C$74=1,1+'D. Graphs'!$D$70,1)</f>
        <v>40591.205999999998</v>
      </c>
      <c r="L80" s="323">
        <f ca="1">IF($D80='11.Service unit costing'!$C$138,0,IF('B. Dashboard'!$D$39="Base case",K60,IF($F80="Voice",K20*'B. Dashboard'!$G$14,IF($F80="Internet",K20*'B. Dashboard'!$G$15,IF($F80="Leased retail",K20*'B. Dashboard'!$G$16,IF($F80="Leased wholesale",K20*'B. Dashboard'!$G$17,IF($F80="IPTV",K20*'B. Dashboard'!$G$18,"Unknown")))))))*IF('D. Graphs'!$C$74=1,1+'D. Graphs'!$D$70,1)</f>
        <v>41403.030120000003</v>
      </c>
      <c r="M80" s="323">
        <f ca="1">IF($D80='11.Service unit costing'!$C$138,0,IF('B. Dashboard'!$D$39="Base case",L60,IF($F80="Voice",L20*'B. Dashboard'!$G$14,IF($F80="Internet",L20*'B. Dashboard'!$G$15,IF($F80="Leased retail",L20*'B. Dashboard'!$G$16,IF($F80="Leased wholesale",L20*'B. Dashboard'!$G$17,IF($F80="IPTV",L20*'B. Dashboard'!$G$18,"Unknown")))))))*IF('D. Graphs'!$C$74=1,1+'D. Graphs'!$D$70,1)</f>
        <v>42231.090722400004</v>
      </c>
    </row>
    <row r="81" spans="2:13">
      <c r="B81" s="203"/>
      <c r="C81" s="488" t="str">
        <f ca="1">'C. Masterfiles'!C93</f>
        <v>S08</v>
      </c>
      <c r="D81" s="488" t="str">
        <f ca="1">'C. Masterfiles'!D93</f>
        <v>Достъп до интернет (Internet access)</v>
      </c>
      <c r="E81" s="229" t="str">
        <f ca="1">'C. Masterfiles'!E93</f>
        <v>Terabytes (TB)</v>
      </c>
      <c r="F81" s="229" t="str">
        <f ca="1">'C. Masterfiles'!F93</f>
        <v>Internet</v>
      </c>
      <c r="G81" s="323">
        <f ca="1">IF($D81='11.Service unit costing'!$C$138,0,IF('B. Dashboard'!$D$39="Base case",F61,IF($F81="Voice",F21*'B. Dashboard'!$G$14,IF($F81="Internet",F21*'B. Dashboard'!$G$15,IF($F81="Leased retail",F21*'B. Dashboard'!$G$16,IF($F81="Leased wholesale",F21*'B. Dashboard'!$G$17,IF($F81="IPTV",F21*'B. Dashboard'!$G$18,"Unknown")))))))*IF('D. Graphs'!$C$74=2,1+'D. Graphs'!$D$70,1)</f>
        <v>3750000</v>
      </c>
      <c r="H81" s="323">
        <f ca="1">IF($D81='11.Service unit costing'!$C$138,0,IF('B. Dashboard'!$D$39="Base case",G61,IF($F81="Voice",G21*'B. Dashboard'!$G$14,IF($F81="Internet",G21*'B. Dashboard'!$G$15,IF($F81="Leased retail",G21*'B. Dashboard'!$G$16,IF($F81="Leased wholesale",G21*'B. Dashboard'!$G$17,IF($F81="IPTV",G21*'B. Dashboard'!$G$18,"Unknown")))))))*IF('D. Graphs'!$C$74=2,1+'D. Graphs'!$D$70,1)</f>
        <v>3825000</v>
      </c>
      <c r="I81" s="323">
        <f ca="1">IF($D81='11.Service unit costing'!$C$138,0,IF('B. Dashboard'!$D$39="Base case",H61,IF($F81="Voice",H21*'B. Dashboard'!$G$14,IF($F81="Internet",H21*'B. Dashboard'!$G$15,IF($F81="Leased retail",H21*'B. Dashboard'!$G$16,IF($F81="Leased wholesale",H21*'B. Dashboard'!$G$17,IF($F81="IPTV",H21*'B. Dashboard'!$G$18,"Unknown")))))))*IF('D. Graphs'!$C$74=2,1+'D. Graphs'!$D$70,1)</f>
        <v>3901500</v>
      </c>
      <c r="J81" s="323">
        <f ca="1">IF($D81='11.Service unit costing'!$C$138,0,IF('B. Dashboard'!$D$39="Base case",I61,IF($F81="Voice",I21*'B. Dashboard'!$G$14,IF($F81="Internet",I21*'B. Dashboard'!$G$15,IF($F81="Leased retail",I21*'B. Dashboard'!$G$16,IF($F81="Leased wholesale",I21*'B. Dashboard'!$G$17,IF($F81="IPTV",I21*'B. Dashboard'!$G$18,"Unknown")))))))*IF('D. Graphs'!$C$74=2,1+'D. Graphs'!$D$70,1)</f>
        <v>3979530</v>
      </c>
      <c r="K81" s="323">
        <f ca="1">IF($D81='11.Service unit costing'!$C$138,0,IF('B. Dashboard'!$D$39="Base case",J61,IF($F81="Voice",J21*'B. Dashboard'!$G$14,IF($F81="Internet",J21*'B. Dashboard'!$G$15,IF($F81="Leased retail",J21*'B. Dashboard'!$G$16,IF($F81="Leased wholesale",J21*'B. Dashboard'!$G$17,IF($F81="IPTV",J21*'B. Dashboard'!$G$18,"Unknown")))))))*IF('D. Graphs'!$C$74=2,1+'D. Graphs'!$D$70,1)</f>
        <v>4059120.5999999996</v>
      </c>
      <c r="L81" s="323">
        <f ca="1">IF($D81='11.Service unit costing'!$C$138,0,IF('B. Dashboard'!$D$39="Base case",K61,IF($F81="Voice",K21*'B. Dashboard'!$G$14,IF($F81="Internet",K21*'B. Dashboard'!$G$15,IF($F81="Leased retail",K21*'B. Dashboard'!$G$16,IF($F81="Leased wholesale",K21*'B. Dashboard'!$G$17,IF($F81="IPTV",K21*'B. Dashboard'!$G$18,"Unknown")))))))*IF('D. Graphs'!$C$74=2,1+'D. Graphs'!$D$70,1)</f>
        <v>4140303.0120000001</v>
      </c>
      <c r="M81" s="323">
        <f ca="1">IF($D81='11.Service unit costing'!$C$138,0,IF('B. Dashboard'!$D$39="Base case",L61,IF($F81="Voice",L21*'B. Dashboard'!$G$14,IF($F81="Internet",L21*'B. Dashboard'!$G$15,IF($F81="Leased retail",L21*'B. Dashboard'!$G$16,IF($F81="Leased wholesale",L21*'B. Dashboard'!$G$17,IF($F81="IPTV",L21*'B. Dashboard'!$G$18,"Unknown")))))))*IF('D. Graphs'!$C$74=2,1+'D. Graphs'!$D$70,1)</f>
        <v>4223109.0722399997</v>
      </c>
    </row>
    <row r="82" spans="2:13">
      <c r="B82" s="203"/>
      <c r="C82" s="488" t="str">
        <f ca="1">'C. Masterfiles'!C94</f>
        <v>S09</v>
      </c>
      <c r="D82" s="488" t="str">
        <f ca="1">'C. Masterfiles'!D94</f>
        <v>Селищен нает капацитет на дребно (Retail local leased capacity)</v>
      </c>
      <c r="E82" s="229" t="str">
        <f ca="1">'C. Masterfiles'!E94</f>
        <v>Mbps (p.a.)</v>
      </c>
      <c r="F82" s="229" t="str">
        <f ca="1">'C. Masterfiles'!F94</f>
        <v>Leased retail</v>
      </c>
      <c r="G82" s="323">
        <f ca="1">IF($D82='11.Service unit costing'!$C$138,0,IF('B. Dashboard'!$D$39="Base case",F62,IF($F82="Voice",F22*'B. Dashboard'!$G$14,IF($F82="Internet",F22*'B. Dashboard'!$G$15,IF($F82="Leased retail",F22*'B. Dashboard'!$G$16,IF($F82="Leased wholesale",F22*'B. Dashboard'!$G$17,IF($F82="IPTV",F22*'B. Dashboard'!$G$18,"Unknown")))))))*IF('D. Graphs'!$C$74=3,1+'D. Graphs'!$D$70,1)</f>
        <v>750000</v>
      </c>
      <c r="H82" s="323">
        <f ca="1">IF($D82='11.Service unit costing'!$C$138,0,IF('B. Dashboard'!$D$39="Base case",G62,IF($F82="Voice",G22*'B. Dashboard'!$G$14,IF($F82="Internet",G22*'B. Dashboard'!$G$15,IF($F82="Leased retail",G22*'B. Dashboard'!$G$16,IF($F82="Leased wholesale",G22*'B. Dashboard'!$G$17,IF($F82="IPTV",G22*'B. Dashboard'!$G$18,"Unknown")))))))*IF('D. Graphs'!$C$74=3,1+'D. Graphs'!$D$70,1)</f>
        <v>765000</v>
      </c>
      <c r="I82" s="323">
        <f ca="1">IF($D82='11.Service unit costing'!$C$138,0,IF('B. Dashboard'!$D$39="Base case",H62,IF($F82="Voice",H22*'B. Dashboard'!$G$14,IF($F82="Internet",H22*'B. Dashboard'!$G$15,IF($F82="Leased retail",H22*'B. Dashboard'!$G$16,IF($F82="Leased wholesale",H22*'B. Dashboard'!$G$17,IF($F82="IPTV",H22*'B. Dashboard'!$G$18,"Unknown")))))))*IF('D. Graphs'!$C$74=3,1+'D. Graphs'!$D$70,1)</f>
        <v>780300</v>
      </c>
      <c r="J82" s="323">
        <f ca="1">IF($D82='11.Service unit costing'!$C$138,0,IF('B. Dashboard'!$D$39="Base case",I62,IF($F82="Voice",I22*'B. Dashboard'!$G$14,IF($F82="Internet",I22*'B. Dashboard'!$G$15,IF($F82="Leased retail",I22*'B. Dashboard'!$G$16,IF($F82="Leased wholesale",I22*'B. Dashboard'!$G$17,IF($F82="IPTV",I22*'B. Dashboard'!$G$18,"Unknown")))))))*IF('D. Graphs'!$C$74=3,1+'D. Graphs'!$D$70,1)</f>
        <v>795906</v>
      </c>
      <c r="K82" s="323">
        <f ca="1">IF($D82='11.Service unit costing'!$C$138,0,IF('B. Dashboard'!$D$39="Base case",J62,IF($F82="Voice",J22*'B. Dashboard'!$G$14,IF($F82="Internet",J22*'B. Dashboard'!$G$15,IF($F82="Leased retail",J22*'B. Dashboard'!$G$16,IF($F82="Leased wholesale",J22*'B. Dashboard'!$G$17,IF($F82="IPTV",J22*'B. Dashboard'!$G$18,"Unknown")))))))*IF('D. Graphs'!$C$74=3,1+'D. Graphs'!$D$70,1)</f>
        <v>811824.11999999988</v>
      </c>
      <c r="L82" s="323">
        <f ca="1">IF($D82='11.Service unit costing'!$C$138,0,IF('B. Dashboard'!$D$39="Base case",K62,IF($F82="Voice",K22*'B. Dashboard'!$G$14,IF($F82="Internet",K22*'B. Dashboard'!$G$15,IF($F82="Leased retail",K22*'B. Dashboard'!$G$16,IF($F82="Leased wholesale",K22*'B. Dashboard'!$G$17,IF($F82="IPTV",K22*'B. Dashboard'!$G$18,"Unknown")))))))*IF('D. Graphs'!$C$74=3,1+'D. Graphs'!$D$70,1)</f>
        <v>828060.60239999997</v>
      </c>
      <c r="M82" s="323">
        <f ca="1">IF($D82='11.Service unit costing'!$C$138,0,IF('B. Dashboard'!$D$39="Base case",L62,IF($F82="Voice",L22*'B. Dashboard'!$G$14,IF($F82="Internet",L22*'B. Dashboard'!$G$15,IF($F82="Leased retail",L22*'B. Dashboard'!$G$16,IF($F82="Leased wholesale",L22*'B. Dashboard'!$G$17,IF($F82="IPTV",L22*'B. Dashboard'!$G$18,"Unknown")))))))*IF('D. Graphs'!$C$74=3,1+'D. Graphs'!$D$70,1)</f>
        <v>844621.81444799993</v>
      </c>
    </row>
    <row r="83" spans="2:13" ht="25.5">
      <c r="B83" s="203"/>
      <c r="C83" s="488" t="str">
        <f ca="1">'C. Masterfiles'!C95</f>
        <v>S10</v>
      </c>
      <c r="D83" s="488" t="str">
        <f ca="1">'C. Masterfiles'!D95</f>
        <v>Национален нает капацитет на дребно (Retail long distance leased capacity)</v>
      </c>
      <c r="E83" s="229" t="str">
        <f ca="1">'C. Masterfiles'!E95</f>
        <v>Mbps (p.a.)</v>
      </c>
      <c r="F83" s="229" t="str">
        <f ca="1">'C. Masterfiles'!F95</f>
        <v>Leased retail</v>
      </c>
      <c r="G83" s="323">
        <f ca="1">IF($D83='11.Service unit costing'!$C$138,0,IF('B. Dashboard'!$D$39="Base case",F63,IF($F83="Voice",F23*'B. Dashboard'!$G$14,IF($F83="Internet",F23*'B. Dashboard'!$G$15,IF($F83="Leased retail",F23*'B. Dashboard'!$G$16,IF($F83="Leased wholesale",F23*'B. Dashboard'!$G$17,IF($F83="IPTV",F23*'B. Dashboard'!$G$18,"Unknown")))))))*IF('D. Graphs'!$C$74=3,1+'D. Graphs'!$D$70,1)</f>
        <v>375000</v>
      </c>
      <c r="H83" s="323">
        <f ca="1">IF($D83='11.Service unit costing'!$C$138,0,IF('B. Dashboard'!$D$39="Base case",G63,IF($F83="Voice",G23*'B. Dashboard'!$G$14,IF($F83="Internet",G23*'B. Dashboard'!$G$15,IF($F83="Leased retail",G23*'B. Dashboard'!$G$16,IF($F83="Leased wholesale",G23*'B. Dashboard'!$G$17,IF($F83="IPTV",G23*'B. Dashboard'!$G$18,"Unknown")))))))*IF('D. Graphs'!$C$74=3,1+'D. Graphs'!$D$70,1)</f>
        <v>382500</v>
      </c>
      <c r="I83" s="323">
        <f ca="1">IF($D83='11.Service unit costing'!$C$138,0,IF('B. Dashboard'!$D$39="Base case",H63,IF($F83="Voice",H23*'B. Dashboard'!$G$14,IF($F83="Internet",H23*'B. Dashboard'!$G$15,IF($F83="Leased retail",H23*'B. Dashboard'!$G$16,IF($F83="Leased wholesale",H23*'B. Dashboard'!$G$17,IF($F83="IPTV",H23*'B. Dashboard'!$G$18,"Unknown")))))))*IF('D. Graphs'!$C$74=3,1+'D. Graphs'!$D$70,1)</f>
        <v>390150</v>
      </c>
      <c r="J83" s="323">
        <f ca="1">IF($D83='11.Service unit costing'!$C$138,0,IF('B. Dashboard'!$D$39="Base case",I63,IF($F83="Voice",I23*'B. Dashboard'!$G$14,IF($F83="Internet",I23*'B. Dashboard'!$G$15,IF($F83="Leased retail",I23*'B. Dashboard'!$G$16,IF($F83="Leased wholesale",I23*'B. Dashboard'!$G$17,IF($F83="IPTV",I23*'B. Dashboard'!$G$18,"Unknown")))))))*IF('D. Graphs'!$C$74=3,1+'D. Graphs'!$D$70,1)</f>
        <v>397953</v>
      </c>
      <c r="K83" s="323">
        <f ca="1">IF($D83='11.Service unit costing'!$C$138,0,IF('B. Dashboard'!$D$39="Base case",J63,IF($F83="Voice",J23*'B. Dashboard'!$G$14,IF($F83="Internet",J23*'B. Dashboard'!$G$15,IF($F83="Leased retail",J23*'B. Dashboard'!$G$16,IF($F83="Leased wholesale",J23*'B. Dashboard'!$G$17,IF($F83="IPTV",J23*'B. Dashboard'!$G$18,"Unknown")))))))*IF('D. Graphs'!$C$74=3,1+'D. Graphs'!$D$70,1)</f>
        <v>405912.05999999994</v>
      </c>
      <c r="L83" s="323">
        <f ca="1">IF($D83='11.Service unit costing'!$C$138,0,IF('B. Dashboard'!$D$39="Base case",K63,IF($F83="Voice",K23*'B. Dashboard'!$G$14,IF($F83="Internet",K23*'B. Dashboard'!$G$15,IF($F83="Leased retail",K23*'B. Dashboard'!$G$16,IF($F83="Leased wholesale",K23*'B. Dashboard'!$G$17,IF($F83="IPTV",K23*'B. Dashboard'!$G$18,"Unknown")))))))*IF('D. Graphs'!$C$74=3,1+'D. Graphs'!$D$70,1)</f>
        <v>414030.30119999999</v>
      </c>
      <c r="M83" s="323">
        <f ca="1">IF($D83='11.Service unit costing'!$C$138,0,IF('B. Dashboard'!$D$39="Base case",L63,IF($F83="Voice",L23*'B. Dashboard'!$G$14,IF($F83="Internet",L23*'B. Dashboard'!$G$15,IF($F83="Leased retail",L23*'B. Dashboard'!$G$16,IF($F83="Leased wholesale",L23*'B. Dashboard'!$G$17,IF($F83="IPTV",L23*'B. Dashboard'!$G$18,"Unknown")))))))*IF('D. Graphs'!$C$74=3,1+'D. Graphs'!$D$70,1)</f>
        <v>422310.90722399997</v>
      </c>
    </row>
    <row r="84" spans="2:13" ht="25.5">
      <c r="B84" s="203"/>
      <c r="C84" s="488" t="str">
        <f ca="1">'C. Masterfiles'!C96</f>
        <v>S11</v>
      </c>
      <c r="D84" s="488" t="str">
        <f ca="1">'C. Masterfiles'!D96</f>
        <v>Международен нает капацитет на дребно (Retail International leased capacity)</v>
      </c>
      <c r="E84" s="229" t="str">
        <f ca="1">'C. Masterfiles'!E96</f>
        <v>Mbps (p.a.)</v>
      </c>
      <c r="F84" s="229" t="str">
        <f ca="1">'C. Masterfiles'!F96</f>
        <v>Leased retail</v>
      </c>
      <c r="G84" s="323">
        <f ca="1">IF($D84='11.Service unit costing'!$C$138,0,IF('B. Dashboard'!$D$39="Base case",F64,IF($F84="Voice",F24*'B. Dashboard'!$G$14,IF($F84="Internet",F24*'B. Dashboard'!$G$15,IF($F84="Leased retail",F24*'B. Dashboard'!$G$16,IF($F84="Leased wholesale",F24*'B. Dashboard'!$G$17,IF($F84="IPTV",F24*'B. Dashboard'!$G$18,"Unknown")))))))*IF('D. Graphs'!$C$74=3,1+'D. Graphs'!$D$70,1)</f>
        <v>150000</v>
      </c>
      <c r="H84" s="323">
        <f ca="1">IF($D84='11.Service unit costing'!$C$138,0,IF('B. Dashboard'!$D$39="Base case",G64,IF($F84="Voice",G24*'B. Dashboard'!$G$14,IF($F84="Internet",G24*'B. Dashboard'!$G$15,IF($F84="Leased retail",G24*'B. Dashboard'!$G$16,IF($F84="Leased wholesale",G24*'B. Dashboard'!$G$17,IF($F84="IPTV",G24*'B. Dashboard'!$G$18,"Unknown")))))))*IF('D. Graphs'!$C$74=3,1+'D. Graphs'!$D$70,1)</f>
        <v>153000</v>
      </c>
      <c r="I84" s="323">
        <f ca="1">IF($D84='11.Service unit costing'!$C$138,0,IF('B. Dashboard'!$D$39="Base case",H64,IF($F84="Voice",H24*'B. Dashboard'!$G$14,IF($F84="Internet",H24*'B. Dashboard'!$G$15,IF($F84="Leased retail",H24*'B. Dashboard'!$G$16,IF($F84="Leased wholesale",H24*'B. Dashboard'!$G$17,IF($F84="IPTV",H24*'B. Dashboard'!$G$18,"Unknown")))))))*IF('D. Graphs'!$C$74=3,1+'D. Graphs'!$D$70,1)</f>
        <v>156060</v>
      </c>
      <c r="J84" s="323">
        <f ca="1">IF($D84='11.Service unit costing'!$C$138,0,IF('B. Dashboard'!$D$39="Base case",I64,IF($F84="Voice",I24*'B. Dashboard'!$G$14,IF($F84="Internet",I24*'B. Dashboard'!$G$15,IF($F84="Leased retail",I24*'B. Dashboard'!$G$16,IF($F84="Leased wholesale",I24*'B. Dashboard'!$G$17,IF($F84="IPTV",I24*'B. Dashboard'!$G$18,"Unknown")))))))*IF('D. Graphs'!$C$74=3,1+'D. Graphs'!$D$70,1)</f>
        <v>159181.20000000001</v>
      </c>
      <c r="K84" s="323">
        <f ca="1">IF($D84='11.Service unit costing'!$C$138,0,IF('B. Dashboard'!$D$39="Base case",J64,IF($F84="Voice",J24*'B. Dashboard'!$G$14,IF($F84="Internet",J24*'B. Dashboard'!$G$15,IF($F84="Leased retail",J24*'B. Dashboard'!$G$16,IF($F84="Leased wholesale",J24*'B. Dashboard'!$G$17,IF($F84="IPTV",J24*'B. Dashboard'!$G$18,"Unknown")))))))*IF('D. Graphs'!$C$74=3,1+'D. Graphs'!$D$70,1)</f>
        <v>162364.82399999999</v>
      </c>
      <c r="L84" s="323">
        <f ca="1">IF($D84='11.Service unit costing'!$C$138,0,IF('B. Dashboard'!$D$39="Base case",K64,IF($F84="Voice",K24*'B. Dashboard'!$G$14,IF($F84="Internet",K24*'B. Dashboard'!$G$15,IF($F84="Leased retail",K24*'B. Dashboard'!$G$16,IF($F84="Leased wholesale",K24*'B. Dashboard'!$G$17,IF($F84="IPTV",K24*'B. Dashboard'!$G$18,"Unknown")))))))*IF('D. Graphs'!$C$74=3,1+'D. Graphs'!$D$70,1)</f>
        <v>165612.12048000001</v>
      </c>
      <c r="M84" s="323">
        <f ca="1">IF($D84='11.Service unit costing'!$C$138,0,IF('B. Dashboard'!$D$39="Base case",L64,IF($F84="Voice",L24*'B. Dashboard'!$G$14,IF($F84="Internet",L24*'B. Dashboard'!$G$15,IF($F84="Leased retail",L24*'B. Dashboard'!$G$16,IF($F84="Leased wholesale",L24*'B. Dashboard'!$G$17,IF($F84="IPTV",L24*'B. Dashboard'!$G$18,"Unknown")))))))*IF('D. Graphs'!$C$74=3,1+'D. Graphs'!$D$70,1)</f>
        <v>168924.36288960002</v>
      </c>
    </row>
    <row r="85" spans="2:13">
      <c r="B85" s="203"/>
      <c r="C85" s="488" t="str">
        <f ca="1">'C. Masterfiles'!C97</f>
        <v>S12</v>
      </c>
      <c r="D85" s="488" t="str">
        <f ca="1">'C. Masterfiles'!D97</f>
        <v>IPTV</v>
      </c>
      <c r="E85" s="229" t="str">
        <f ca="1">'C. Masterfiles'!E97</f>
        <v>Terabytes (TB)</v>
      </c>
      <c r="F85" s="229" t="str">
        <f ca="1">'C. Masterfiles'!F97</f>
        <v>IPTV</v>
      </c>
      <c r="G85" s="323">
        <f ca="1">IF($D85='11.Service unit costing'!$C$138,0,IF('B. Dashboard'!$D$39="Base case",F65,IF($F85="Voice",F25*'B. Dashboard'!$G$14,IF($F85="Internet",F25*'B. Dashboard'!$G$15,IF($F85="Leased retail",F25*'B. Dashboard'!$G$16,IF($F85="Leased wholesale",F25*'B. Dashboard'!$G$17,IF($F85="IPTV",F25*'B. Dashboard'!$G$18,"Unknown")))))))*IF('D. Graphs'!$C$74=5,1+'D. Graphs'!$D$70,1)</f>
        <v>7500</v>
      </c>
      <c r="H85" s="323">
        <f ca="1">IF($D85='11.Service unit costing'!$C$138,0,IF('B. Dashboard'!$D$39="Base case",G65,IF($F85="Voice",G25*'B. Dashboard'!$G$14,IF($F85="Internet",G25*'B. Dashboard'!$G$15,IF($F85="Leased retail",G25*'B. Dashboard'!$G$16,IF($F85="Leased wholesale",G25*'B. Dashboard'!$G$17,IF($F85="IPTV",G25*'B. Dashboard'!$G$18,"Unknown")))))))*IF('D. Graphs'!$C$74=5,1+'D. Graphs'!$D$70,1)</f>
        <v>7650</v>
      </c>
      <c r="I85" s="323">
        <f ca="1">IF($D85='11.Service unit costing'!$C$138,0,IF('B. Dashboard'!$D$39="Base case",H65,IF($F85="Voice",H25*'B. Dashboard'!$G$14,IF($F85="Internet",H25*'B. Dashboard'!$G$15,IF($F85="Leased retail",H25*'B. Dashboard'!$G$16,IF($F85="Leased wholesale",H25*'B. Dashboard'!$G$17,IF($F85="IPTV",H25*'B. Dashboard'!$G$18,"Unknown")))))))*IF('D. Graphs'!$C$74=5,1+'D. Graphs'!$D$70,1)</f>
        <v>7803</v>
      </c>
      <c r="J85" s="323">
        <f ca="1">IF($D85='11.Service unit costing'!$C$138,0,IF('B. Dashboard'!$D$39="Base case",I65,IF($F85="Voice",I25*'B. Dashboard'!$G$14,IF($F85="Internet",I25*'B. Dashboard'!$G$15,IF($F85="Leased retail",I25*'B. Dashboard'!$G$16,IF($F85="Leased wholesale",I25*'B. Dashboard'!$G$17,IF($F85="IPTV",I25*'B. Dashboard'!$G$18,"Unknown")))))))*IF('D. Graphs'!$C$74=5,1+'D. Graphs'!$D$70,1)</f>
        <v>7959.0599999999995</v>
      </c>
      <c r="K85" s="323">
        <f ca="1">IF($D85='11.Service unit costing'!$C$138,0,IF('B. Dashboard'!$D$39="Base case",J65,IF($F85="Voice",J25*'B. Dashboard'!$G$14,IF($F85="Internet",J25*'B. Dashboard'!$G$15,IF($F85="Leased retail",J25*'B. Dashboard'!$G$16,IF($F85="Leased wholesale",J25*'B. Dashboard'!$G$17,IF($F85="IPTV",J25*'B. Dashboard'!$G$18,"Unknown")))))))*IF('D. Graphs'!$C$74=5,1+'D. Graphs'!$D$70,1)</f>
        <v>8118.2411999999995</v>
      </c>
      <c r="L85" s="323">
        <f ca="1">IF($D85='11.Service unit costing'!$C$138,0,IF('B. Dashboard'!$D$39="Base case",K65,IF($F85="Voice",K25*'B. Dashboard'!$G$14,IF($F85="Internet",K25*'B. Dashboard'!$G$15,IF($F85="Leased retail",K25*'B. Dashboard'!$G$16,IF($F85="Leased wholesale",K25*'B. Dashboard'!$G$17,IF($F85="IPTV",K25*'B. Dashboard'!$G$18,"Unknown")))))))*IF('D. Graphs'!$C$74=5,1+'D. Graphs'!$D$70,1)</f>
        <v>8280.6060239999988</v>
      </c>
      <c r="M85" s="323">
        <f ca="1">IF($D85='11.Service unit costing'!$C$138,0,IF('B. Dashboard'!$D$39="Base case",L65,IF($F85="Voice",L25*'B. Dashboard'!$G$14,IF($F85="Internet",L25*'B. Dashboard'!$G$15,IF($F85="Leased retail",L25*'B. Dashboard'!$G$16,IF($F85="Leased wholesale",L25*'B. Dashboard'!$G$17,IF($F85="IPTV",L25*'B. Dashboard'!$G$18,"Unknown")))))))*IF('D. Graphs'!$C$74=5,1+'D. Graphs'!$D$70,1)</f>
        <v>8446.2181444800008</v>
      </c>
    </row>
    <row r="86" spans="2:13">
      <c r="B86" s="203"/>
      <c r="C86" s="488" t="str">
        <f ca="1">'C. Masterfiles'!C98</f>
        <v>S13</v>
      </c>
      <c r="D86" s="488" t="str">
        <f ca="1">'C. Masterfiles'!D98</f>
        <v>Селищен нает капацитет на едро (Wholesale local leased capacity)</v>
      </c>
      <c r="E86" s="229" t="str">
        <f ca="1">'C. Masterfiles'!E98</f>
        <v>Mbps (p.a.)</v>
      </c>
      <c r="F86" s="229" t="str">
        <f ca="1">'C. Masterfiles'!F98</f>
        <v>Leased wholesale</v>
      </c>
      <c r="G86" s="323">
        <f ca="1">IF($D86='11.Service unit costing'!$C$138,0,IF('B. Dashboard'!$D$39="Base case",F66,IF($F86="Voice",F26*'B. Dashboard'!$G$14,IF($F86="Internet",F26*'B. Dashboard'!$G$15,IF($F86="Leased retail",F26*'B. Dashboard'!$G$16,IF($F86="Leased wholesale",F26*'B. Dashboard'!$G$17,IF($F86="IPTV",F26*'B. Dashboard'!$G$18,"Unknown")))))))*IF('D. Graphs'!$C$74=4,1+'D. Graphs'!$D$70,1)</f>
        <v>25000</v>
      </c>
      <c r="H86" s="323">
        <f ca="1">IF($D86='11.Service unit costing'!$C$138,0,IF('B. Dashboard'!$D$39="Base case",G66,IF($F86="Voice",G26*'B. Dashboard'!$G$14,IF($F86="Internet",G26*'B. Dashboard'!$G$15,IF($F86="Leased retail",G26*'B. Dashboard'!$G$16,IF($F86="Leased wholesale",G26*'B. Dashboard'!$G$17,IF($F86="IPTV",G26*'B. Dashboard'!$G$18,"Unknown")))))))*IF('D. Graphs'!$C$74=4,1+'D. Graphs'!$D$70,1)</f>
        <v>25500</v>
      </c>
      <c r="I86" s="323">
        <f ca="1">IF($D86='11.Service unit costing'!$C$138,0,IF('B. Dashboard'!$D$39="Base case",H66,IF($F86="Voice",H26*'B. Dashboard'!$G$14,IF($F86="Internet",H26*'B. Dashboard'!$G$15,IF($F86="Leased retail",H26*'B. Dashboard'!$G$16,IF($F86="Leased wholesale",H26*'B. Dashboard'!$G$17,IF($F86="IPTV",H26*'B. Dashboard'!$G$18,"Unknown")))))))*IF('D. Graphs'!$C$74=4,1+'D. Graphs'!$D$70,1)</f>
        <v>26010</v>
      </c>
      <c r="J86" s="323">
        <f ca="1">IF($D86='11.Service unit costing'!$C$138,0,IF('B. Dashboard'!$D$39="Base case",I66,IF($F86="Voice",I26*'B. Dashboard'!$G$14,IF($F86="Internet",I26*'B. Dashboard'!$G$15,IF($F86="Leased retail",I26*'B. Dashboard'!$G$16,IF($F86="Leased wholesale",I26*'B. Dashboard'!$G$17,IF($F86="IPTV",I26*'B. Dashboard'!$G$18,"Unknown")))))))*IF('D. Graphs'!$C$74=4,1+'D. Graphs'!$D$70,1)</f>
        <v>26530.2</v>
      </c>
      <c r="K86" s="323">
        <f ca="1">IF($D86='11.Service unit costing'!$C$138,0,IF('B. Dashboard'!$D$39="Base case",J66,IF($F86="Voice",J26*'B. Dashboard'!$G$14,IF($F86="Internet",J26*'B. Dashboard'!$G$15,IF($F86="Leased retail",J26*'B. Dashboard'!$G$16,IF($F86="Leased wholesale",J26*'B. Dashboard'!$G$17,IF($F86="IPTV",J26*'B. Dashboard'!$G$18,"Unknown")))))))*IF('D. Graphs'!$C$74=4,1+'D. Graphs'!$D$70,1)</f>
        <v>27060.804000000004</v>
      </c>
      <c r="L86" s="323">
        <f ca="1">IF($D86='11.Service unit costing'!$C$138,0,IF('B. Dashboard'!$D$39="Base case",K66,IF($F86="Voice",K26*'B. Dashboard'!$G$14,IF($F86="Internet",K26*'B. Dashboard'!$G$15,IF($F86="Leased retail",K26*'B. Dashboard'!$G$16,IF($F86="Leased wholesale",K26*'B. Dashboard'!$G$17,IF($F86="IPTV",K26*'B. Dashboard'!$G$18,"Unknown")))))))*IF('D. Graphs'!$C$74=4,1+'D. Graphs'!$D$70,1)</f>
        <v>27602.020080000002</v>
      </c>
      <c r="M86" s="323">
        <f ca="1">IF($D86='11.Service unit costing'!$C$138,0,IF('B. Dashboard'!$D$39="Base case",L66,IF($F86="Voice",L26*'B. Dashboard'!$G$14,IF($F86="Internet",L26*'B. Dashboard'!$G$15,IF($F86="Leased retail",L26*'B. Dashboard'!$G$16,IF($F86="Leased wholesale",L26*'B. Dashboard'!$G$17,IF($F86="IPTV",L26*'B. Dashboard'!$G$18,"Unknown")))))))*IF('D. Graphs'!$C$74=4,1+'D. Graphs'!$D$70,1)</f>
        <v>28154.060481599998</v>
      </c>
    </row>
    <row r="87" spans="2:13" ht="25.5">
      <c r="B87" s="203"/>
      <c r="C87" s="488" t="str">
        <f ca="1">'C. Masterfiles'!C99</f>
        <v>S14</v>
      </c>
      <c r="D87" s="488" t="str">
        <f ca="1">'C. Masterfiles'!D99</f>
        <v>Национален нает капацитет на  едро (Wholesale long distance leased capacity)</v>
      </c>
      <c r="E87" s="229" t="str">
        <f ca="1">'C. Masterfiles'!E99</f>
        <v>Mbps (p.a.)</v>
      </c>
      <c r="F87" s="229" t="str">
        <f ca="1">'C. Masterfiles'!F99</f>
        <v>Leased wholesale</v>
      </c>
      <c r="G87" s="323">
        <f ca="1">IF($D87='11.Service unit costing'!$C$138,0,IF('B. Dashboard'!$D$39="Base case",F67,IF($F87="Voice",F27*'B. Dashboard'!$G$14,IF($F87="Internet",F27*'B. Dashboard'!$G$15,IF($F87="Leased retail",F27*'B. Dashboard'!$G$16,IF($F87="Leased wholesale",F27*'B. Dashboard'!$G$17,IF($F87="IPTV",F27*'B. Dashboard'!$G$18,"Unknown")))))))*IF('D. Graphs'!$C$74=4,1+'D. Graphs'!$D$70,1)</f>
        <v>12500</v>
      </c>
      <c r="H87" s="323">
        <f ca="1">IF($D87='11.Service unit costing'!$C$138,0,IF('B. Dashboard'!$D$39="Base case",G67,IF($F87="Voice",G27*'B. Dashboard'!$G$14,IF($F87="Internet",G27*'B. Dashboard'!$G$15,IF($F87="Leased retail",G27*'B. Dashboard'!$G$16,IF($F87="Leased wholesale",G27*'B. Dashboard'!$G$17,IF($F87="IPTV",G27*'B. Dashboard'!$G$18,"Unknown")))))))*IF('D. Graphs'!$C$74=4,1+'D. Graphs'!$D$70,1)</f>
        <v>12750</v>
      </c>
      <c r="I87" s="323">
        <f ca="1">IF($D87='11.Service unit costing'!$C$138,0,IF('B. Dashboard'!$D$39="Base case",H67,IF($F87="Voice",H27*'B. Dashboard'!$G$14,IF($F87="Internet",H27*'B. Dashboard'!$G$15,IF($F87="Leased retail",H27*'B. Dashboard'!$G$16,IF($F87="Leased wholesale",H27*'B. Dashboard'!$G$17,IF($F87="IPTV",H27*'B. Dashboard'!$G$18,"Unknown")))))))*IF('D. Graphs'!$C$74=4,1+'D. Graphs'!$D$70,1)</f>
        <v>13005</v>
      </c>
      <c r="J87" s="323">
        <f ca="1">IF($D87='11.Service unit costing'!$C$138,0,IF('B. Dashboard'!$D$39="Base case",I67,IF($F87="Voice",I27*'B. Dashboard'!$G$14,IF($F87="Internet",I27*'B. Dashboard'!$G$15,IF($F87="Leased retail",I27*'B. Dashboard'!$G$16,IF($F87="Leased wholesale",I27*'B. Dashboard'!$G$17,IF($F87="IPTV",I27*'B. Dashboard'!$G$18,"Unknown")))))))*IF('D. Graphs'!$C$74=4,1+'D. Graphs'!$D$70,1)</f>
        <v>13265.1</v>
      </c>
      <c r="K87" s="323">
        <f ca="1">IF($D87='11.Service unit costing'!$C$138,0,IF('B. Dashboard'!$D$39="Base case",J67,IF($F87="Voice",J27*'B. Dashboard'!$G$14,IF($F87="Internet",J27*'B. Dashboard'!$G$15,IF($F87="Leased retail",J27*'B. Dashboard'!$G$16,IF($F87="Leased wholesale",J27*'B. Dashboard'!$G$17,IF($F87="IPTV",J27*'B. Dashboard'!$G$18,"Unknown")))))))*IF('D. Graphs'!$C$74=4,1+'D. Graphs'!$D$70,1)</f>
        <v>13530.402000000002</v>
      </c>
      <c r="L87" s="323">
        <f ca="1">IF($D87='11.Service unit costing'!$C$138,0,IF('B. Dashboard'!$D$39="Base case",K67,IF($F87="Voice",K27*'B. Dashboard'!$G$14,IF($F87="Internet",K27*'B. Dashboard'!$G$15,IF($F87="Leased retail",K27*'B. Dashboard'!$G$16,IF($F87="Leased wholesale",K27*'B. Dashboard'!$G$17,IF($F87="IPTV",K27*'B. Dashboard'!$G$18,"Unknown")))))))*IF('D. Graphs'!$C$74=4,1+'D. Graphs'!$D$70,1)</f>
        <v>13801.010040000001</v>
      </c>
      <c r="M87" s="323">
        <f ca="1">IF($D87='11.Service unit costing'!$C$138,0,IF('B. Dashboard'!$D$39="Base case",L67,IF($F87="Voice",L27*'B. Dashboard'!$G$14,IF($F87="Internet",L27*'B. Dashboard'!$G$15,IF($F87="Leased retail",L27*'B. Dashboard'!$G$16,IF($F87="Leased wholesale",L27*'B. Dashboard'!$G$17,IF($F87="IPTV",L27*'B. Dashboard'!$G$18,"Unknown")))))))*IF('D. Graphs'!$C$74=4,1+'D. Graphs'!$D$70,1)</f>
        <v>14077.030240799999</v>
      </c>
    </row>
    <row r="88" spans="2:13" ht="25.5">
      <c r="B88" s="203"/>
      <c r="C88" s="488" t="str">
        <f ca="1">'C. Masterfiles'!C100</f>
        <v>S15</v>
      </c>
      <c r="D88" s="488" t="str">
        <f ca="1">'C. Masterfiles'!D100</f>
        <v>Международен нает капацитет на  едро (Wholesale International leased capacity)</v>
      </c>
      <c r="E88" s="229" t="str">
        <f ca="1">'C. Masterfiles'!E100</f>
        <v>Mbps (p.a.)</v>
      </c>
      <c r="F88" s="229" t="str">
        <f ca="1">'C. Masterfiles'!F100</f>
        <v>Leased wholesale</v>
      </c>
      <c r="G88" s="323">
        <f ca="1">IF($D88='11.Service unit costing'!$C$138,0,IF('B. Dashboard'!$D$39="Base case",F68,IF($F88="Voice",F28*'B. Dashboard'!$G$14,IF($F88="Internet",F28*'B. Dashboard'!$G$15,IF($F88="Leased retail",F28*'B. Dashboard'!$G$16,IF($F88="Leased wholesale",F28*'B. Dashboard'!$G$17,IF($F88="IPTV",F28*'B. Dashboard'!$G$18,"Unknown")))))))*IF('D. Graphs'!$C$74=4,1+'D. Graphs'!$D$70,1)</f>
        <v>5000</v>
      </c>
      <c r="H88" s="323">
        <f ca="1">IF($D88='11.Service unit costing'!$C$138,0,IF('B. Dashboard'!$D$39="Base case",G68,IF($F88="Voice",G28*'B. Dashboard'!$G$14,IF($F88="Internet",G28*'B. Dashboard'!$G$15,IF($F88="Leased retail",G28*'B. Dashboard'!$G$16,IF($F88="Leased wholesale",G28*'B. Dashboard'!$G$17,IF($F88="IPTV",G28*'B. Dashboard'!$G$18,"Unknown")))))))*IF('D. Graphs'!$C$74=4,1+'D. Graphs'!$D$70,1)</f>
        <v>5100</v>
      </c>
      <c r="I88" s="323">
        <f ca="1">IF($D88='11.Service unit costing'!$C$138,0,IF('B. Dashboard'!$D$39="Base case",H68,IF($F88="Voice",H28*'B. Dashboard'!$G$14,IF($F88="Internet",H28*'B. Dashboard'!$G$15,IF($F88="Leased retail",H28*'B. Dashboard'!$G$16,IF($F88="Leased wholesale",H28*'B. Dashboard'!$G$17,IF($F88="IPTV",H28*'B. Dashboard'!$G$18,"Unknown")))))))*IF('D. Graphs'!$C$74=4,1+'D. Graphs'!$D$70,1)</f>
        <v>5202</v>
      </c>
      <c r="J88" s="323">
        <f ca="1">IF($D88='11.Service unit costing'!$C$138,0,IF('B. Dashboard'!$D$39="Base case",I68,IF($F88="Voice",I28*'B. Dashboard'!$G$14,IF($F88="Internet",I28*'B. Dashboard'!$G$15,IF($F88="Leased retail",I28*'B. Dashboard'!$G$16,IF($F88="Leased wholesale",I28*'B. Dashboard'!$G$17,IF($F88="IPTV",I28*'B. Dashboard'!$G$18,"Unknown")))))))*IF('D. Graphs'!$C$74=4,1+'D. Graphs'!$D$70,1)</f>
        <v>5306.04</v>
      </c>
      <c r="K88" s="323">
        <f ca="1">IF($D88='11.Service unit costing'!$C$138,0,IF('B. Dashboard'!$D$39="Base case",J68,IF($F88="Voice",J28*'B. Dashboard'!$G$14,IF($F88="Internet",J28*'B. Dashboard'!$G$15,IF($F88="Leased retail",J28*'B. Dashboard'!$G$16,IF($F88="Leased wholesale",J28*'B. Dashboard'!$G$17,IF($F88="IPTV",J28*'B. Dashboard'!$G$18,"Unknown")))))))*IF('D. Graphs'!$C$74=4,1+'D. Graphs'!$D$70,1)</f>
        <v>5412.1608000000015</v>
      </c>
      <c r="L88" s="323">
        <f ca="1">IF($D88='11.Service unit costing'!$C$138,0,IF('B. Dashboard'!$D$39="Base case",K68,IF($F88="Voice",K28*'B. Dashboard'!$G$14,IF($F88="Internet",K28*'B. Dashboard'!$G$15,IF($F88="Leased retail",K28*'B. Dashboard'!$G$16,IF($F88="Leased wholesale",K28*'B. Dashboard'!$G$17,IF($F88="IPTV",K28*'B. Dashboard'!$G$18,"Unknown")))))))*IF('D. Graphs'!$C$74=4,1+'D. Graphs'!$D$70,1)</f>
        <v>5520.4040160000004</v>
      </c>
      <c r="M88" s="323">
        <f ca="1">IF($D88='11.Service unit costing'!$C$138,0,IF('B. Dashboard'!$D$39="Base case",L68,IF($F88="Voice",L28*'B. Dashboard'!$G$14,IF($F88="Internet",L28*'B. Dashboard'!$G$15,IF($F88="Leased retail",L28*'B. Dashboard'!$G$16,IF($F88="Leased wholesale",L28*'B. Dashboard'!$G$17,IF($F88="IPTV",L28*'B. Dashboard'!$G$18,"Unknown")))))))*IF('D. Graphs'!$C$74=4,1+'D. Graphs'!$D$70,1)</f>
        <v>5630.8120963199999</v>
      </c>
    </row>
    <row r="89" spans="2:13">
      <c r="B89" s="203"/>
    </row>
    <row r="90" spans="2:13">
      <c r="B90" s="203"/>
    </row>
    <row r="91" spans="2:13" s="162" customFormat="1" ht="15.75">
      <c r="B91" s="161">
        <f>B71+0.01</f>
        <v>2.0499999999999989</v>
      </c>
      <c r="C91" s="163" t="s">
        <v>510</v>
      </c>
    </row>
    <row r="92" spans="2:13">
      <c r="B92" s="222"/>
      <c r="C92" s="179"/>
    </row>
    <row r="93" spans="2:13" s="216" customFormat="1" ht="63" customHeight="1">
      <c r="B93" s="231"/>
      <c r="C93" s="165" t="s">
        <v>21</v>
      </c>
      <c r="D93" s="165" t="s">
        <v>45</v>
      </c>
      <c r="E93" s="170" t="s">
        <v>419</v>
      </c>
      <c r="F93" s="184" t="s">
        <v>148</v>
      </c>
      <c r="G93" s="170" t="s">
        <v>149</v>
      </c>
    </row>
    <row r="94" spans="2:13" ht="12.75" customHeight="1">
      <c r="B94" s="203"/>
      <c r="C94" s="489" t="str">
        <f ca="1">'C. Masterfiles'!C86</f>
        <v>S01</v>
      </c>
      <c r="D94" s="489" t="str">
        <f ca="1">'C. Masterfiles'!D86</f>
        <v>Повиквания в мрежата (On Net calls)</v>
      </c>
      <c r="E94" s="422">
        <v>0.85152555150833731</v>
      </c>
      <c r="F94" s="434">
        <v>157.27558359571742</v>
      </c>
      <c r="G94" s="423">
        <v>9.9814522878205452</v>
      </c>
      <c r="I94" s="216"/>
    </row>
    <row r="95" spans="2:13" ht="12.75" customHeight="1">
      <c r="B95" s="203"/>
      <c r="C95" s="489" t="str">
        <f ca="1">'C. Masterfiles'!C87</f>
        <v>S02</v>
      </c>
      <c r="D95" s="489" t="str">
        <f ca="1">'C. Masterfiles'!D87</f>
        <v>Изходящи повиквания към ОП (Originating calls to OLO)</v>
      </c>
      <c r="E95" s="422">
        <v>0.79036766545194082</v>
      </c>
      <c r="F95" s="434">
        <v>139.08389801453976</v>
      </c>
      <c r="G95" s="423">
        <v>12.615012998475768</v>
      </c>
      <c r="I95" s="216"/>
    </row>
    <row r="96" spans="2:13" ht="12.75" customHeight="1">
      <c r="B96" s="203"/>
      <c r="C96" s="489" t="str">
        <f ca="1">'C. Masterfiles'!C88</f>
        <v>S03</v>
      </c>
      <c r="D96" s="489" t="str">
        <f ca="1">'C. Masterfiles'!D88</f>
        <v>Входящи повиквания от ОП (Terminating calls from OLO)</v>
      </c>
      <c r="E96" s="422">
        <v>0.81782686560858131</v>
      </c>
      <c r="F96" s="434">
        <v>144.98699136615406</v>
      </c>
      <c r="G96" s="423">
        <v>10.256285977755589</v>
      </c>
    </row>
    <row r="97" spans="2:10" ht="12.75" customHeight="1">
      <c r="B97" s="203"/>
      <c r="C97" s="489" t="str">
        <f ca="1">'C. Masterfiles'!C89</f>
        <v>S04</v>
      </c>
      <c r="D97" s="489" t="str">
        <f ca="1">'C. Masterfiles'!D89</f>
        <v>Изходящи международни повиквания (Outgoing Calls to International)</v>
      </c>
      <c r="E97" s="422">
        <v>0.76967971067901841</v>
      </c>
      <c r="F97" s="434">
        <v>270.55884018287247</v>
      </c>
      <c r="G97" s="423">
        <v>12.242206151408487</v>
      </c>
    </row>
    <row r="98" spans="2:10" ht="12.75" customHeight="1">
      <c r="B98" s="203"/>
      <c r="C98" s="489" t="str">
        <f ca="1">'C. Masterfiles'!C90</f>
        <v>S05</v>
      </c>
      <c r="D98" s="489" t="str">
        <f ca="1">'C. Masterfiles'!D90</f>
        <v>Входящи международни повиквания (Incoming calls from international)</v>
      </c>
      <c r="E98" s="422">
        <v>0.75743088032948858</v>
      </c>
      <c r="F98" s="434">
        <v>334.93024819153652</v>
      </c>
      <c r="G98" s="423">
        <v>10.435375993133258</v>
      </c>
    </row>
    <row r="99" spans="2:10" ht="12.75" customHeight="1">
      <c r="B99" s="203"/>
      <c r="C99" s="489" t="str">
        <f ca="1">'C. Masterfiles'!C91</f>
        <v>S06</v>
      </c>
      <c r="D99" s="489" t="str">
        <f ca="1">'C. Masterfiles'!D91</f>
        <v>Транзит на повиквания (Transit calls)</v>
      </c>
      <c r="E99" s="422">
        <v>0.75100648662181269</v>
      </c>
      <c r="F99" s="434">
        <v>250.17500000000001</v>
      </c>
      <c r="G99" s="423">
        <v>12.002722836614105</v>
      </c>
    </row>
    <row r="100" spans="2:10" ht="12.75" customHeight="1">
      <c r="B100" s="203"/>
      <c r="C100" s="489" t="str">
        <f ca="1">'C. Masterfiles'!C92</f>
        <v>S07</v>
      </c>
      <c r="D100" s="489" t="str">
        <f ca="1">'C. Masterfiles'!D92</f>
        <v>Повиквания към специални номера (Calls to special numbers)</v>
      </c>
      <c r="E100" s="422">
        <v>0.99951297324362554</v>
      </c>
      <c r="F100" s="434">
        <v>315</v>
      </c>
      <c r="G100" s="423">
        <v>15.104084254921156</v>
      </c>
    </row>
    <row r="101" spans="2:10" ht="12.75" customHeight="1">
      <c r="B101" s="203"/>
      <c r="C101" s="489" t="str">
        <f ca="1">'C. Masterfiles'!C93</f>
        <v>S08</v>
      </c>
      <c r="D101" s="489" t="str">
        <f ca="1">'C. Masterfiles'!D93</f>
        <v>Достъп до интернет (Internet access)</v>
      </c>
      <c r="E101" s="232"/>
      <c r="F101" s="232"/>
      <c r="G101" s="232"/>
    </row>
    <row r="102" spans="2:10" ht="12.75" customHeight="1">
      <c r="B102" s="203"/>
      <c r="C102" s="489" t="str">
        <f ca="1">'C. Masterfiles'!C94</f>
        <v>S09</v>
      </c>
      <c r="D102" s="489" t="str">
        <f ca="1">'C. Masterfiles'!D94</f>
        <v>Селищен нает капацитет на дребно (Retail local leased capacity)</v>
      </c>
      <c r="E102" s="232"/>
      <c r="F102" s="232"/>
      <c r="G102" s="232"/>
    </row>
    <row r="103" spans="2:10" ht="12.75" customHeight="1">
      <c r="B103" s="203"/>
      <c r="C103" s="489" t="str">
        <f ca="1">'C. Masterfiles'!C95</f>
        <v>S10</v>
      </c>
      <c r="D103" s="489" t="str">
        <f ca="1">'C. Masterfiles'!D95</f>
        <v>Национален нает капацитет на дребно (Retail long distance leased capacity)</v>
      </c>
      <c r="E103" s="232"/>
      <c r="F103" s="232"/>
      <c r="G103" s="232"/>
    </row>
    <row r="104" spans="2:10" ht="12.75" customHeight="1">
      <c r="B104" s="203"/>
      <c r="C104" s="489" t="str">
        <f ca="1">'C. Masterfiles'!C96</f>
        <v>S11</v>
      </c>
      <c r="D104" s="489" t="str">
        <f ca="1">'C. Masterfiles'!D96</f>
        <v>Международен нает капацитет на дребно (Retail International leased capacity)</v>
      </c>
      <c r="E104" s="232"/>
      <c r="F104" s="232"/>
      <c r="G104" s="232"/>
    </row>
    <row r="105" spans="2:10" ht="12.75" customHeight="1">
      <c r="B105" s="203"/>
      <c r="C105" s="489" t="str">
        <f ca="1">'C. Masterfiles'!C97</f>
        <v>S12</v>
      </c>
      <c r="D105" s="489" t="str">
        <f ca="1">'C. Masterfiles'!D97</f>
        <v>IPTV</v>
      </c>
      <c r="E105" s="232"/>
      <c r="F105" s="232"/>
      <c r="G105" s="232"/>
    </row>
    <row r="106" spans="2:10" ht="12.75" customHeight="1">
      <c r="B106" s="203"/>
      <c r="C106" s="489" t="str">
        <f ca="1">'C. Masterfiles'!C98</f>
        <v>S13</v>
      </c>
      <c r="D106" s="489" t="str">
        <f ca="1">'C. Masterfiles'!D98</f>
        <v>Селищен нает капацитет на едро (Wholesale local leased capacity)</v>
      </c>
      <c r="E106" s="232"/>
      <c r="F106" s="232"/>
      <c r="G106" s="232"/>
    </row>
    <row r="107" spans="2:10" ht="12.75" customHeight="1">
      <c r="B107" s="203"/>
      <c r="C107" s="489" t="str">
        <f ca="1">'C. Masterfiles'!C99</f>
        <v>S14</v>
      </c>
      <c r="D107" s="489" t="str">
        <f ca="1">'C. Masterfiles'!D99</f>
        <v>Национален нает капацитет на  едро (Wholesale long distance leased capacity)</v>
      </c>
      <c r="E107" s="232"/>
      <c r="F107" s="232"/>
      <c r="G107" s="232"/>
    </row>
    <row r="108" spans="2:10" ht="25.5">
      <c r="B108" s="203"/>
      <c r="C108" s="489" t="str">
        <f ca="1">'C. Masterfiles'!C100</f>
        <v>S15</v>
      </c>
      <c r="D108" s="489" t="str">
        <f ca="1">'C. Masterfiles'!D100</f>
        <v>Международен нает капацитет на  едро (Wholesale International leased capacity)</v>
      </c>
      <c r="E108" s="232"/>
      <c r="F108" s="232"/>
      <c r="G108" s="232"/>
    </row>
    <row r="109" spans="2:10">
      <c r="B109" s="203"/>
      <c r="C109" s="489" t="str">
        <f ca="1">'C. Masterfiles'!C101</f>
        <v>End</v>
      </c>
      <c r="D109" s="489" t="str">
        <f ca="1">'C. Masterfiles'!D101</f>
        <v>End of list</v>
      </c>
      <c r="E109" s="232"/>
      <c r="F109" s="232"/>
      <c r="G109" s="232"/>
    </row>
    <row r="110" spans="2:10">
      <c r="B110" s="203"/>
      <c r="C110" s="203"/>
    </row>
    <row r="111" spans="2:10">
      <c r="B111" s="203"/>
      <c r="C111" s="203"/>
    </row>
    <row r="112" spans="2:10" s="162" customFormat="1" ht="15.75">
      <c r="B112" s="161">
        <f>B91+0.01</f>
        <v>2.0599999999999987</v>
      </c>
      <c r="C112" s="161" t="s">
        <v>511</v>
      </c>
      <c r="D112" s="160"/>
      <c r="E112" s="160"/>
      <c r="F112" s="160"/>
      <c r="G112" s="160"/>
      <c r="H112" s="160"/>
      <c r="I112" s="160"/>
      <c r="J112" s="160"/>
    </row>
    <row r="113" spans="2:17">
      <c r="B113" s="222"/>
      <c r="C113" s="222"/>
      <c r="D113" s="212"/>
      <c r="E113" s="212"/>
      <c r="F113" s="212"/>
      <c r="G113" s="212"/>
      <c r="H113" s="212"/>
      <c r="I113" s="212"/>
      <c r="J113" s="212"/>
    </row>
    <row r="114" spans="2:17">
      <c r="C114" s="180" t="s">
        <v>21</v>
      </c>
      <c r="D114" s="165" t="s">
        <v>45</v>
      </c>
      <c r="E114" s="228" t="s">
        <v>27</v>
      </c>
      <c r="F114" s="182">
        <f ca="1">'C. Masterfiles'!$D$105</f>
        <v>2014</v>
      </c>
      <c r="G114" s="182">
        <f ca="1">'C. Masterfiles'!$D$106</f>
        <v>2015</v>
      </c>
      <c r="H114" s="182">
        <f ca="1">'C. Masterfiles'!$D$107</f>
        <v>2016</v>
      </c>
      <c r="I114" s="182">
        <f ca="1">'C. Masterfiles'!$D$108</f>
        <v>2017</v>
      </c>
      <c r="J114" s="182">
        <f ca="1">'C. Masterfiles'!$D$109</f>
        <v>2018</v>
      </c>
      <c r="K114" s="182">
        <f ca="1">'C. Masterfiles'!$D$110</f>
        <v>2019</v>
      </c>
      <c r="L114" s="182">
        <f ca="1">'C. Masterfiles'!$D$111</f>
        <v>2020</v>
      </c>
    </row>
    <row r="115" spans="2:17">
      <c r="C115" s="489" t="str">
        <f ca="1">'C. Masterfiles'!C86</f>
        <v>S01</v>
      </c>
      <c r="D115" s="489" t="str">
        <f ca="1">'C. Masterfiles'!D86</f>
        <v>Повиквания в мрежата (On Net calls)</v>
      </c>
      <c r="E115" s="242" t="str">
        <f ca="1">'C. Masterfiles'!E86</f>
        <v>Minutes</v>
      </c>
      <c r="F115" s="233">
        <f ca="1">IF(G74="Unknown",0,IF($E115="Minutes",G74+((G74/($F94/60))*($G94/60)+(G74/($F94/60))/$E94*(1-$E94)*($G94/60))*IF('D. Graphs'!$C$74=20,1+'D. Graphs'!$D$70,1),G74))</f>
        <v>805897966.47849333</v>
      </c>
      <c r="G115" s="233">
        <f ca="1">IF(H74="Unknown",0,IF($E115="Minutes",H74+((H74/($F94/60))*($G94/60)+(H74/($F94/60))/$E94*(1-$E94)*($G94/60))*IF('D. Graphs'!$C$74=20,1+'D. Graphs'!$D$70,1),H74))</f>
        <v>822015925.80806315</v>
      </c>
      <c r="H115" s="233">
        <f ca="1">IF(I74="Unknown",0,IF($E115="Minutes",I74+((I74/($F94/60))*($G94/60)+(I74/($F94/60))/$E94*(1-$E94)*($G94/60))*IF('D. Graphs'!$C$74=20,1+'D. Graphs'!$D$70,1),I74))</f>
        <v>838456244.32422435</v>
      </c>
      <c r="I115" s="233">
        <f ca="1">IF(J74="Unknown",0,IF($E115="Minutes",J74+((J74/($F94/60))*($G94/60)+(J74/($F94/60))/$E94*(1-$E94)*($G94/60))*IF('D. Graphs'!$C$74=20,1+'D. Graphs'!$D$70,1),J74))</f>
        <v>855225369.21070886</v>
      </c>
      <c r="J115" s="233">
        <f ca="1">IF(K74="Unknown",0,IF($E115="Minutes",K74+((K74/($F94/60))*($G94/60)+(K74/($F94/60))/$E94*(1-$E94)*($G94/60))*IF('D. Graphs'!$C$74=20,1+'D. Graphs'!$D$70,1),K74))</f>
        <v>872329876.59492302</v>
      </c>
      <c r="K115" s="233">
        <f ca="1">IF(L74="Unknown",0,IF($E115="Minutes",L74+((L74/($F94/60))*($G94/60)+(L74/($F94/60))/$E94*(1-$E94)*($G94/60))*IF('D. Graphs'!$C$74=20,1+'D. Graphs'!$D$70,1),L74))</f>
        <v>889776474.12682164</v>
      </c>
      <c r="L115" s="233">
        <f ca="1">IF(M74="Unknown",0,IF($E115="Minutes",M74+((M74/($F94/60))*($G94/60)+(M74/($F94/60))/$E94*(1-$E94)*($G94/60))*IF('D. Graphs'!$C$74=20,1+'D. Graphs'!$D$70,1),M74))</f>
        <v>907572003.60935819</v>
      </c>
      <c r="M115" s="221"/>
      <c r="N115" s="221"/>
      <c r="O115" s="221"/>
      <c r="P115" s="221"/>
      <c r="Q115" s="221"/>
    </row>
    <row r="116" spans="2:17">
      <c r="C116" s="489" t="str">
        <f ca="1">'C. Masterfiles'!C87</f>
        <v>S02</v>
      </c>
      <c r="D116" s="489" t="str">
        <f ca="1">'C. Masterfiles'!D87</f>
        <v>Изходящи повиквания към ОП (Originating calls to OLO)</v>
      </c>
      <c r="E116" s="242" t="str">
        <f ca="1">'C. Masterfiles'!E87</f>
        <v>Minutes</v>
      </c>
      <c r="F116" s="233">
        <f ca="1">IF(G75="Unknown",0,IF($E116="Minutes",G75+((G75/($F95/60))*($G95/60)+(G75/($F95/60))/$E95*(1-$E95)*($G95/60))*IF('D. Graphs'!$C$74=20,1+'D. Graphs'!$D$70,1),G75))</f>
        <v>334427297.98419452</v>
      </c>
      <c r="G116" s="233">
        <f ca="1">IF(H75="Unknown",0,IF($E116="Minutes",H75+((H75/($F95/60))*($G95/60)+(H75/($F95/60))/$E95*(1-$E95)*($G95/60))*IF('D. Graphs'!$C$74=20,1+'D. Graphs'!$D$70,1),H75))</f>
        <v>341115843.94387841</v>
      </c>
      <c r="H116" s="233">
        <f ca="1">IF(I75="Unknown",0,IF($E116="Minutes",I75+((I75/($F95/60))*($G95/60)+(I75/($F95/60))/$E95*(1-$E95)*($G95/60))*IF('D. Graphs'!$C$74=20,1+'D. Graphs'!$D$70,1),I75))</f>
        <v>347938160.82275593</v>
      </c>
      <c r="I116" s="233">
        <f ca="1">IF(J75="Unknown",0,IF($E116="Minutes",J75+((J75/($F95/60))*($G95/60)+(J75/($F95/60))/$E95*(1-$E95)*($G95/60))*IF('D. Graphs'!$C$74=20,1+'D. Graphs'!$D$70,1),J75))</f>
        <v>354896924.03921109</v>
      </c>
      <c r="J116" s="233">
        <f ca="1">IF(K75="Unknown",0,IF($E116="Minutes",K75+((K75/($F95/60))*($G95/60)+(K75/($F95/60))/$E95*(1-$E95)*($G95/60))*IF('D. Graphs'!$C$74=20,1+'D. Graphs'!$D$70,1),K75))</f>
        <v>361994862.51999533</v>
      </c>
      <c r="K116" s="233">
        <f ca="1">IF(L75="Unknown",0,IF($E116="Minutes",L75+((L75/($F95/60))*($G95/60)+(L75/($F95/60))/$E95*(1-$E95)*($G95/60))*IF('D. Graphs'!$C$74=20,1+'D. Graphs'!$D$70,1),L75))</f>
        <v>369234759.77039528</v>
      </c>
      <c r="L116" s="233">
        <f ca="1">IF(M75="Unknown",0,IF($E116="Minutes",M75+((M75/($F95/60))*($G95/60)+(M75/($F95/60))/$E95*(1-$E95)*($G95/60))*IF('D. Graphs'!$C$74=20,1+'D. Graphs'!$D$70,1),M75))</f>
        <v>376619454.96580315</v>
      </c>
      <c r="M116" s="221"/>
      <c r="N116" s="221"/>
      <c r="O116" s="221"/>
      <c r="P116" s="221"/>
      <c r="Q116" s="221"/>
    </row>
    <row r="117" spans="2:17">
      <c r="C117" s="489" t="str">
        <f ca="1">'C. Masterfiles'!C88</f>
        <v>S03</v>
      </c>
      <c r="D117" s="489" t="str">
        <f ca="1">'C. Masterfiles'!D88</f>
        <v>Входящи повиквания от ОП (Terminating calls from OLO)</v>
      </c>
      <c r="E117" s="242" t="str">
        <f ca="1">'C. Masterfiles'!E88</f>
        <v>Minutes</v>
      </c>
      <c r="F117" s="233">
        <f ca="1">IF(G76="Unknown",0,IF($E117="Minutes",G76+((G76/($F96/60))*($G96/60)+(G76/($F96/60))/$E96*(1-$E96)*($G96/60))*IF('D. Graphs'!$C$74=20,1+'D. Graphs'!$D$70,1),G76))</f>
        <v>325949020.29226738</v>
      </c>
      <c r="G117" s="233">
        <f ca="1">IF(H76="Unknown",0,IF($E117="Minutes",H76+((H76/($F96/60))*($G96/60)+(H76/($F96/60))/$E96*(1-$E96)*($G96/60))*IF('D. Graphs'!$C$74=20,1+'D. Graphs'!$D$70,1),H76))</f>
        <v>332468000.69811273</v>
      </c>
      <c r="H117" s="233">
        <f ca="1">IF(I76="Unknown",0,IF($E117="Minutes",I76+((I76/($F96/60))*($G96/60)+(I76/($F96/60))/$E96*(1-$E96)*($G96/60))*IF('D. Graphs'!$C$74=20,1+'D. Graphs'!$D$70,1),I76))</f>
        <v>339117360.712075</v>
      </c>
      <c r="I117" s="233">
        <f ca="1">IF(J76="Unknown",0,IF($E117="Minutes",J76+((J76/($F96/60))*($G96/60)+(J76/($F96/60))/$E96*(1-$E96)*($G96/60))*IF('D. Graphs'!$C$74=20,1+'D. Graphs'!$D$70,1),J76))</f>
        <v>345899707.9263165</v>
      </c>
      <c r="J117" s="233">
        <f ca="1">IF(K76="Unknown",0,IF($E117="Minutes",K76+((K76/($F96/60))*($G96/60)+(K76/($F96/60))/$E96*(1-$E96)*($G96/60))*IF('D. Graphs'!$C$74=20,1+'D. Graphs'!$D$70,1),K76))</f>
        <v>352817702.08484286</v>
      </c>
      <c r="K117" s="233">
        <f ca="1">IF(L76="Unknown",0,IF($E117="Minutes",L76+((L76/($F96/60))*($G96/60)+(L76/($F96/60))/$E96*(1-$E96)*($G96/60))*IF('D. Graphs'!$C$74=20,1+'D. Graphs'!$D$70,1),L76))</f>
        <v>359874056.12653971</v>
      </c>
      <c r="L117" s="233">
        <f ca="1">IF(M76="Unknown",0,IF($E117="Minutes",M76+((M76/($F96/60))*($G96/60)+(M76/($F96/60))/$E96*(1-$E96)*($G96/60))*IF('D. Graphs'!$C$74=20,1+'D. Graphs'!$D$70,1),M76))</f>
        <v>367071537.24907053</v>
      </c>
      <c r="M117" s="221"/>
      <c r="N117" s="221"/>
      <c r="O117" s="221"/>
      <c r="P117" s="221"/>
      <c r="Q117" s="221"/>
    </row>
    <row r="118" spans="2:17">
      <c r="C118" s="489" t="str">
        <f ca="1">'C. Masterfiles'!C89</f>
        <v>S04</v>
      </c>
      <c r="D118" s="489" t="str">
        <f ca="1">'C. Masterfiles'!D89</f>
        <v>Изходящи международни повиквания (Outgoing Calls to International)</v>
      </c>
      <c r="E118" s="242" t="str">
        <f ca="1">'C. Masterfiles'!E89</f>
        <v>Minutes</v>
      </c>
      <c r="F118" s="233">
        <f ca="1">IF(G77="Unknown",0,IF($E118="Minutes",G77+((G77/($F97/60))*($G97/60)+(G77/($F97/60))/$E97*(1-$E97)*($G97/60))*IF('D. Graphs'!$C$74=20,1+'D. Graphs'!$D$70,1),G77))</f>
        <v>79409092.244057819</v>
      </c>
      <c r="G118" s="233">
        <f ca="1">IF(H77="Unknown",0,IF($E118="Minutes",H77+((H77/($F97/60))*($G97/60)+(H77/($F97/60))/$E97*(1-$E97)*($G97/60))*IF('D. Graphs'!$C$74=20,1+'D. Graphs'!$D$70,1),H77))</f>
        <v>80997274.088938981</v>
      </c>
      <c r="H118" s="233">
        <f ca="1">IF(I77="Unknown",0,IF($E118="Minutes",I77+((I77/($F97/60))*($G97/60)+(I77/($F97/60))/$E97*(1-$E97)*($G97/60))*IF('D. Graphs'!$C$74=20,1+'D. Graphs'!$D$70,1),I77))</f>
        <v>82617219.570717752</v>
      </c>
      <c r="I118" s="233">
        <f ca="1">IF(J77="Unknown",0,IF($E118="Minutes",J77+((J77/($F97/60))*($G97/60)+(J77/($F97/60))/$E97*(1-$E97)*($G97/60))*IF('D. Graphs'!$C$74=20,1+'D. Graphs'!$D$70,1),J77))</f>
        <v>84269563.962132111</v>
      </c>
      <c r="J118" s="233">
        <f ca="1">IF(K77="Unknown",0,IF($E118="Minutes",K77+((K77/($F97/60))*($G97/60)+(K77/($F97/60))/$E97*(1-$E97)*($G97/60))*IF('D. Graphs'!$C$74=20,1+'D. Graphs'!$D$70,1),K77))</f>
        <v>85954955.241374761</v>
      </c>
      <c r="K118" s="233">
        <f ca="1">IF(L77="Unknown",0,IF($E118="Minutes",L77+((L77/($F97/60))*($G97/60)+(L77/($F97/60))/$E97*(1-$E97)*($G97/60))*IF('D. Graphs'!$C$74=20,1+'D. Graphs'!$D$70,1),L77))</f>
        <v>87674054.346202254</v>
      </c>
      <c r="L118" s="233">
        <f ca="1">IF(M77="Unknown",0,IF($E118="Minutes",M77+((M77/($F97/60))*($G97/60)+(M77/($F97/60))/$E97*(1-$E97)*($G97/60))*IF('D. Graphs'!$C$74=20,1+'D. Graphs'!$D$70,1),M77))</f>
        <v>89427535.433126301</v>
      </c>
      <c r="M118" s="221"/>
      <c r="N118" s="221"/>
      <c r="O118" s="221"/>
      <c r="P118" s="221"/>
      <c r="Q118" s="221"/>
    </row>
    <row r="119" spans="2:17">
      <c r="C119" s="489" t="str">
        <f ca="1">'C. Masterfiles'!C90</f>
        <v>S05</v>
      </c>
      <c r="D119" s="489" t="str">
        <f ca="1">'C. Masterfiles'!D90</f>
        <v>Входящи международни повиквания (Incoming calls from international)</v>
      </c>
      <c r="E119" s="242" t="str">
        <f ca="1">'C. Masterfiles'!E90</f>
        <v>Minutes</v>
      </c>
      <c r="F119" s="233">
        <f ca="1">IF(G78="Unknown",0,IF($E119="Minutes",G78+((G78/($F98/60))*($G98/60)+(G78/($F98/60))/$E98*(1-$E98)*($G98/60))*IF('D. Graphs'!$C$74=20,1+'D. Graphs'!$D$70,1),G78))</f>
        <v>78085119.469072208</v>
      </c>
      <c r="G119" s="233">
        <f ca="1">IF(H78="Unknown",0,IF($E119="Minutes",H78+((H78/($F98/60))*($G98/60)+(H78/($F98/60))/$E98*(1-$E98)*($G98/60))*IF('D. Graphs'!$C$74=20,1+'D. Graphs'!$D$70,1),H78))</f>
        <v>79646821.858453646</v>
      </c>
      <c r="H119" s="233">
        <f ca="1">IF(I78="Unknown",0,IF($E119="Minutes",I78+((I78/($F98/60))*($G98/60)+(I78/($F98/60))/$E98*(1-$E98)*($G98/60))*IF('D. Graphs'!$C$74=20,1+'D. Graphs'!$D$70,1),I78))</f>
        <v>81239758.295622721</v>
      </c>
      <c r="I119" s="233">
        <f ca="1">IF(J78="Unknown",0,IF($E119="Minutes",J78+((J78/($F98/60))*($G98/60)+(J78/($F98/60))/$E98*(1-$E98)*($G98/60))*IF('D. Graphs'!$C$74=20,1+'D. Graphs'!$D$70,1),J78))</f>
        <v>82864553.461535171</v>
      </c>
      <c r="J119" s="233">
        <f ca="1">IF(K78="Unknown",0,IF($E119="Minutes",K78+((K78/($F98/60))*($G98/60)+(K78/($F98/60))/$E98*(1-$E98)*($G98/60))*IF('D. Graphs'!$C$74=20,1+'D. Graphs'!$D$70,1),K78))</f>
        <v>84521844.530765876</v>
      </c>
      <c r="K119" s="233">
        <f ca="1">IF(L78="Unknown",0,IF($E119="Minutes",L78+((L78/($F98/60))*($G98/60)+(L78/($F98/60))/$E98*(1-$E98)*($G98/60))*IF('D. Graphs'!$C$74=20,1+'D. Graphs'!$D$70,1),L78))</f>
        <v>86212281.421381205</v>
      </c>
      <c r="L119" s="233">
        <f ca="1">IF(M78="Unknown",0,IF($E119="Minutes",M78+((M78/($F98/60))*($G98/60)+(M78/($F98/60))/$E98*(1-$E98)*($G98/60))*IF('D. Graphs'!$C$74=20,1+'D. Graphs'!$D$70,1),M78))</f>
        <v>87936527.04980883</v>
      </c>
      <c r="M119" s="221"/>
      <c r="N119" s="221"/>
      <c r="O119" s="221"/>
      <c r="P119" s="221"/>
      <c r="Q119" s="221"/>
    </row>
    <row r="120" spans="2:17">
      <c r="C120" s="489" t="str">
        <f ca="1">'C. Masterfiles'!C91</f>
        <v>S06</v>
      </c>
      <c r="D120" s="489" t="str">
        <f ca="1">'C. Masterfiles'!D91</f>
        <v>Транзит на повиквания (Transit calls)</v>
      </c>
      <c r="E120" s="242" t="str">
        <f ca="1">'C. Masterfiles'!E91</f>
        <v>Minutes</v>
      </c>
      <c r="F120" s="233">
        <f ca="1">IF(G79="Unknown",0,IF($E120="Minutes",G79+((G79/($F99/60))*($G99/60)+(G79/($F99/60))/$E99*(1-$E99)*($G99/60))*IF('D. Graphs'!$C$74=20,1+'D. Graphs'!$D$70,1),G79))</f>
        <v>79791300.882819921</v>
      </c>
      <c r="G120" s="233">
        <f ca="1">IF(H79="Unknown",0,IF($E120="Minutes",H79+((H79/($F99/60))*($G99/60)+(H79/($F99/60))/$E99*(1-$E99)*($G99/60))*IF('D. Graphs'!$C$74=20,1+'D. Graphs'!$D$70,1),H79))</f>
        <v>81387126.900476322</v>
      </c>
      <c r="H120" s="233">
        <f ca="1">IF(I79="Unknown",0,IF($E120="Minutes",I79+((I79/($F99/60))*($G99/60)+(I79/($F99/60))/$E99*(1-$E99)*($G99/60))*IF('D. Graphs'!$C$74=20,1+'D. Graphs'!$D$70,1),I79))</f>
        <v>83014869.438485846</v>
      </c>
      <c r="I120" s="233">
        <f ca="1">IF(J79="Unknown",0,IF($E120="Minutes",J79+((J79/($F99/60))*($G99/60)+(J79/($F99/60))/$E99*(1-$E99)*($G99/60))*IF('D. Graphs'!$C$74=20,1+'D. Graphs'!$D$70,1),J79))</f>
        <v>84675166.827255562</v>
      </c>
      <c r="J120" s="233">
        <f ca="1">IF(K79="Unknown",0,IF($E120="Minutes",K79+((K79/($F99/60))*($G99/60)+(K79/($F99/60))/$E99*(1-$E99)*($G99/60))*IF('D. Graphs'!$C$74=20,1+'D. Graphs'!$D$70,1),K79))</f>
        <v>86368670.163800687</v>
      </c>
      <c r="K120" s="233">
        <f ca="1">IF(L79="Unknown",0,IF($E120="Minutes",L79+((L79/($F99/60))*($G99/60)+(L79/($F99/60))/$E99*(1-$E99)*($G99/60))*IF('D. Graphs'!$C$74=20,1+'D. Graphs'!$D$70,1),L79))</f>
        <v>88096043.567076698</v>
      </c>
      <c r="L120" s="233">
        <f ca="1">IF(M79="Unknown",0,IF($E120="Minutes",M79+((M79/($F99/60))*($G99/60)+(M79/($F99/60))/$E99*(1-$E99)*($G99/60))*IF('D. Graphs'!$C$74=20,1+'D. Graphs'!$D$70,1),M79))</f>
        <v>89857964.438418239</v>
      </c>
      <c r="M120" s="221"/>
      <c r="N120" s="221"/>
      <c r="O120" s="221"/>
      <c r="P120" s="221"/>
      <c r="Q120" s="221"/>
    </row>
    <row r="121" spans="2:17">
      <c r="C121" s="489" t="str">
        <f ca="1">'C. Masterfiles'!C92</f>
        <v>S07</v>
      </c>
      <c r="D121" s="489" t="str">
        <f ca="1">'C. Masterfiles'!D92</f>
        <v>Повиквания към специални номера (Calls to special numbers)</v>
      </c>
      <c r="E121" s="242" t="str">
        <f ca="1">'C. Masterfiles'!E92</f>
        <v>Minutes</v>
      </c>
      <c r="F121" s="233">
        <f ca="1">IF(G80="Unknown",0,IF($E121="Minutes",G80+((G80/($F100/60))*($G100/60)+(G80/($F100/60))/$E100*(1-$E100)*($G100/60))*IF('D. Graphs'!$C$74=20,1+'D. Graphs'!$D$70,1),G80))</f>
        <v>39298.981420529009</v>
      </c>
      <c r="G121" s="233">
        <f ca="1">IF(H80="Unknown",0,IF($E121="Minutes",H80+((H80/($F100/60))*($G100/60)+(H80/($F100/60))/$E100*(1-$E100)*($G100/60))*IF('D. Graphs'!$C$74=20,1+'D. Graphs'!$D$70,1),H80))</f>
        <v>40084.961048939593</v>
      </c>
      <c r="H121" s="233">
        <f ca="1">IF(I80="Unknown",0,IF($E121="Minutes",I80+((I80/($F100/60))*($G100/60)+(I80/($F100/60))/$E100*(1-$E100)*($G100/60))*IF('D. Graphs'!$C$74=20,1+'D. Graphs'!$D$70,1),I80))</f>
        <v>40886.660269918386</v>
      </c>
      <c r="I121" s="233">
        <f ca="1">IF(J80="Unknown",0,IF($E121="Minutes",J80+((J80/($F100/60))*($G100/60)+(J80/($F100/60))/$E100*(1-$E100)*($G100/60))*IF('D. Graphs'!$C$74=20,1+'D. Graphs'!$D$70,1),J80))</f>
        <v>41704.393475316756</v>
      </c>
      <c r="J121" s="233">
        <f ca="1">IF(K80="Unknown",0,IF($E121="Minutes",K80+((K80/($F100/60))*($G100/60)+(K80/($F100/60))/$E100*(1-$E100)*($G100/60))*IF('D. Graphs'!$C$74=20,1+'D. Graphs'!$D$70,1),K80))</f>
        <v>42538.481344823085</v>
      </c>
      <c r="K121" s="233">
        <f ca="1">IF(L80="Unknown",0,IF($E121="Minutes",L80+((L80/($F100/60))*($G100/60)+(L80/($F100/60))/$E100*(1-$E100)*($G100/60))*IF('D. Graphs'!$C$74=20,1+'D. Graphs'!$D$70,1),L80))</f>
        <v>43389.25097171955</v>
      </c>
      <c r="L121" s="233">
        <f ca="1">IF(M80="Unknown",0,IF($E121="Minutes",M80+((M80/($F100/60))*($G100/60)+(M80/($F100/60))/$E100*(1-$E100)*($G100/60))*IF('D. Graphs'!$C$74=20,1+'D. Graphs'!$D$70,1),M80))</f>
        <v>44257.035991153942</v>
      </c>
      <c r="M121" s="221"/>
      <c r="N121" s="221"/>
      <c r="O121" s="221"/>
      <c r="P121" s="221"/>
      <c r="Q121" s="221"/>
    </row>
    <row r="122" spans="2:17">
      <c r="C122" s="489" t="str">
        <f ca="1">'C. Masterfiles'!C93</f>
        <v>S08</v>
      </c>
      <c r="D122" s="489" t="str">
        <f ca="1">'C. Masterfiles'!D93</f>
        <v>Достъп до интернет (Internet access)</v>
      </c>
      <c r="E122" s="242" t="str">
        <f ca="1">'C. Masterfiles'!E93</f>
        <v>Terabytes (TB)</v>
      </c>
      <c r="F122" s="233">
        <f ca="1">IF(G81="Unknown",0,IF($E122="Minutes",G81+((G81/($F101/60))*($G101/60)+(G81/($F101/60))/$E101*(1-$E101)*($G101/60))*IF('D. Graphs'!$C$74=20,1+'D. Graphs'!$D$70,1),G81))</f>
        <v>3750000</v>
      </c>
      <c r="G122" s="233">
        <f ca="1">IF(H81="Unknown",0,IF($E122="Minutes",H81+((H81/($F101/60))*($G101/60)+(H81/($F101/60))/$E101*(1-$E101)*($G101/60))*IF('D. Graphs'!$C$74=20,1+'D. Graphs'!$D$70,1),H81))</f>
        <v>3825000</v>
      </c>
      <c r="H122" s="233">
        <f ca="1">IF(I81="Unknown",0,IF($E122="Minutes",I81+((I81/($F101/60))*($G101/60)+(I81/($F101/60))/$E101*(1-$E101)*($G101/60))*IF('D. Graphs'!$C$74=20,1+'D. Graphs'!$D$70,1),I81))</f>
        <v>3901500</v>
      </c>
      <c r="I122" s="233">
        <f ca="1">IF(J81="Unknown",0,IF($E122="Minutes",J81+((J81/($F101/60))*($G101/60)+(J81/($F101/60))/$E101*(1-$E101)*($G101/60))*IF('D. Graphs'!$C$74=20,1+'D. Graphs'!$D$70,1),J81))</f>
        <v>3979530</v>
      </c>
      <c r="J122" s="233">
        <f ca="1">IF(K81="Unknown",0,IF($E122="Minutes",K81+((K81/($F101/60))*($G101/60)+(K81/($F101/60))/$E101*(1-$E101)*($G101/60))*IF('D. Graphs'!$C$74=20,1+'D. Graphs'!$D$70,1),K81))</f>
        <v>4059120.5999999996</v>
      </c>
      <c r="K122" s="233">
        <f ca="1">IF(L81="Unknown",0,IF($E122="Minutes",L81+((L81/($F101/60))*($G101/60)+(L81/($F101/60))/$E101*(1-$E101)*($G101/60))*IF('D. Graphs'!$C$74=20,1+'D. Graphs'!$D$70,1),L81))</f>
        <v>4140303.0120000001</v>
      </c>
      <c r="L122" s="233">
        <f ca="1">IF(M81="Unknown",0,IF($E122="Minutes",M81+((M81/($F101/60))*($G101/60)+(M81/($F101/60))/$E101*(1-$E101)*($G101/60))*IF('D. Graphs'!$C$74=20,1+'D. Graphs'!$D$70,1),M81))</f>
        <v>4223109.0722399997</v>
      </c>
      <c r="M122" s="221"/>
      <c r="N122" s="221"/>
      <c r="O122" s="221"/>
      <c r="P122" s="221"/>
      <c r="Q122" s="221"/>
    </row>
    <row r="123" spans="2:17">
      <c r="C123" s="489" t="str">
        <f ca="1">'C. Masterfiles'!C94</f>
        <v>S09</v>
      </c>
      <c r="D123" s="489" t="str">
        <f ca="1">'C. Masterfiles'!D94</f>
        <v>Селищен нает капацитет на дребно (Retail local leased capacity)</v>
      </c>
      <c r="E123" s="242" t="str">
        <f ca="1">'C. Masterfiles'!E94</f>
        <v>Mbps (p.a.)</v>
      </c>
      <c r="F123" s="233">
        <f ca="1">IF(G82="Unknown",0,IF($E123="Minutes",G82+((G82/($F102/60))*($G102/60)+(G82/($F102/60))/$E102*(1-$E102)*($G102/60))*IF('D. Graphs'!$C$74=20,1+'D. Graphs'!$D$70,1),G82))</f>
        <v>750000</v>
      </c>
      <c r="G123" s="233">
        <f ca="1">IF(H82="Unknown",0,IF($E123="Minutes",H82+((H82/($F102/60))*($G102/60)+(H82/($F102/60))/$E102*(1-$E102)*($G102/60))*IF('D. Graphs'!$C$74=20,1+'D. Graphs'!$D$70,1),H82))</f>
        <v>765000</v>
      </c>
      <c r="H123" s="233">
        <f ca="1">IF(I82="Unknown",0,IF($E123="Minutes",I82+((I82/($F102/60))*($G102/60)+(I82/($F102/60))/$E102*(1-$E102)*($G102/60))*IF('D. Graphs'!$C$74=20,1+'D. Graphs'!$D$70,1),I82))</f>
        <v>780300</v>
      </c>
      <c r="I123" s="233">
        <f ca="1">IF(J82="Unknown",0,IF($E123="Minutes",J82+((J82/($F102/60))*($G102/60)+(J82/($F102/60))/$E102*(1-$E102)*($G102/60))*IF('D. Graphs'!$C$74=20,1+'D. Graphs'!$D$70,1),J82))</f>
        <v>795906</v>
      </c>
      <c r="J123" s="233">
        <f ca="1">IF(K82="Unknown",0,IF($E123="Minutes",K82+((K82/($F102/60))*($G102/60)+(K82/($F102/60))/$E102*(1-$E102)*($G102/60))*IF('D. Graphs'!$C$74=20,1+'D. Graphs'!$D$70,1),K82))</f>
        <v>811824.11999999988</v>
      </c>
      <c r="K123" s="233">
        <f ca="1">IF(L82="Unknown",0,IF($E123="Minutes",L82+((L82/($F102/60))*($G102/60)+(L82/($F102/60))/$E102*(1-$E102)*($G102/60))*IF('D. Graphs'!$C$74=20,1+'D. Graphs'!$D$70,1),L82))</f>
        <v>828060.60239999997</v>
      </c>
      <c r="L123" s="233">
        <f ca="1">IF(M82="Unknown",0,IF($E123="Minutes",M82+((M82/($F102/60))*($G102/60)+(M82/($F102/60))/$E102*(1-$E102)*($G102/60))*IF('D. Graphs'!$C$74=20,1+'D. Graphs'!$D$70,1),M82))</f>
        <v>844621.81444799993</v>
      </c>
      <c r="M123" s="221"/>
      <c r="N123" s="221"/>
      <c r="O123" s="221"/>
      <c r="P123" s="221"/>
      <c r="Q123" s="221"/>
    </row>
    <row r="124" spans="2:17" ht="25.5">
      <c r="C124" s="489" t="str">
        <f ca="1">'C. Masterfiles'!C95</f>
        <v>S10</v>
      </c>
      <c r="D124" s="489" t="str">
        <f ca="1">'C. Masterfiles'!D95</f>
        <v>Национален нает капацитет на дребно (Retail long distance leased capacity)</v>
      </c>
      <c r="E124" s="242" t="str">
        <f ca="1">'C. Masterfiles'!E95</f>
        <v>Mbps (p.a.)</v>
      </c>
      <c r="F124" s="233">
        <f ca="1">IF(G83="Unknown",0,IF($E124="Minutes",G83+((G83/($F103/60))*($G103/60)+(G83/($F103/60))/$E103*(1-$E103)*($G103/60))*IF('D. Graphs'!$C$74=20,1+'D. Graphs'!$D$70,1),G83))</f>
        <v>375000</v>
      </c>
      <c r="G124" s="233">
        <f ca="1">IF(H83="Unknown",0,IF($E124="Minutes",H83+((H83/($F103/60))*($G103/60)+(H83/($F103/60))/$E103*(1-$E103)*($G103/60))*IF('D. Graphs'!$C$74=20,1+'D. Graphs'!$D$70,1),H83))</f>
        <v>382500</v>
      </c>
      <c r="H124" s="233">
        <f ca="1">IF(I83="Unknown",0,IF($E124="Minutes",I83+((I83/($F103/60))*($G103/60)+(I83/($F103/60))/$E103*(1-$E103)*($G103/60))*IF('D. Graphs'!$C$74=20,1+'D. Graphs'!$D$70,1),I83))</f>
        <v>390150</v>
      </c>
      <c r="I124" s="233">
        <f ca="1">IF(J83="Unknown",0,IF($E124="Minutes",J83+((J83/($F103/60))*($G103/60)+(J83/($F103/60))/$E103*(1-$E103)*($G103/60))*IF('D. Graphs'!$C$74=20,1+'D. Graphs'!$D$70,1),J83))</f>
        <v>397953</v>
      </c>
      <c r="J124" s="233">
        <f ca="1">IF(K83="Unknown",0,IF($E124="Minutes",K83+((K83/($F103/60))*($G103/60)+(K83/($F103/60))/$E103*(1-$E103)*($G103/60))*IF('D. Graphs'!$C$74=20,1+'D. Graphs'!$D$70,1),K83))</f>
        <v>405912.05999999994</v>
      </c>
      <c r="K124" s="233">
        <f ca="1">IF(L83="Unknown",0,IF($E124="Minutes",L83+((L83/($F103/60))*($G103/60)+(L83/($F103/60))/$E103*(1-$E103)*($G103/60))*IF('D. Graphs'!$C$74=20,1+'D. Graphs'!$D$70,1),L83))</f>
        <v>414030.30119999999</v>
      </c>
      <c r="L124" s="233">
        <f ca="1">IF(M83="Unknown",0,IF($E124="Minutes",M83+((M83/($F103/60))*($G103/60)+(M83/($F103/60))/$E103*(1-$E103)*($G103/60))*IF('D. Graphs'!$C$74=20,1+'D. Graphs'!$D$70,1),M83))</f>
        <v>422310.90722399997</v>
      </c>
      <c r="M124" s="221"/>
      <c r="N124" s="221"/>
      <c r="O124" s="221"/>
      <c r="P124" s="221"/>
      <c r="Q124" s="221"/>
    </row>
    <row r="125" spans="2:17" ht="25.5">
      <c r="C125" s="489" t="str">
        <f ca="1">'C. Masterfiles'!C96</f>
        <v>S11</v>
      </c>
      <c r="D125" s="489" t="str">
        <f ca="1">'C. Masterfiles'!D96</f>
        <v>Международен нает капацитет на дребно (Retail International leased capacity)</v>
      </c>
      <c r="E125" s="242" t="str">
        <f ca="1">'C. Masterfiles'!E96</f>
        <v>Mbps (p.a.)</v>
      </c>
      <c r="F125" s="233">
        <f ca="1">IF(G84="Unknown",0,IF($E125="Minutes",G84+((G84/($F104/60))*($G104/60)+(G84/($F104/60))/$E104*(1-$E104)*($G104/60))*IF('D. Graphs'!$C$74=20,1+'D. Graphs'!$D$70,1),G84))</f>
        <v>150000</v>
      </c>
      <c r="G125" s="233">
        <f ca="1">IF(H84="Unknown",0,IF($E125="Minutes",H84+((H84/($F104/60))*($G104/60)+(H84/($F104/60))/$E104*(1-$E104)*($G104/60))*IF('D. Graphs'!$C$74=20,1+'D. Graphs'!$D$70,1),H84))</f>
        <v>153000</v>
      </c>
      <c r="H125" s="233">
        <f ca="1">IF(I84="Unknown",0,IF($E125="Minutes",I84+((I84/($F104/60))*($G104/60)+(I84/($F104/60))/$E104*(1-$E104)*($G104/60))*IF('D. Graphs'!$C$74=20,1+'D. Graphs'!$D$70,1),I84))</f>
        <v>156060</v>
      </c>
      <c r="I125" s="233">
        <f ca="1">IF(J84="Unknown",0,IF($E125="Minutes",J84+((J84/($F104/60))*($G104/60)+(J84/($F104/60))/$E104*(1-$E104)*($G104/60))*IF('D. Graphs'!$C$74=20,1+'D. Graphs'!$D$70,1),J84))</f>
        <v>159181.20000000001</v>
      </c>
      <c r="J125" s="233">
        <f ca="1">IF(K84="Unknown",0,IF($E125="Minutes",K84+((K84/($F104/60))*($G104/60)+(K84/($F104/60))/$E104*(1-$E104)*($G104/60))*IF('D. Graphs'!$C$74=20,1+'D. Graphs'!$D$70,1),K84))</f>
        <v>162364.82399999999</v>
      </c>
      <c r="K125" s="233">
        <f ca="1">IF(L84="Unknown",0,IF($E125="Minutes",L84+((L84/($F104/60))*($G104/60)+(L84/($F104/60))/$E104*(1-$E104)*($G104/60))*IF('D. Graphs'!$C$74=20,1+'D. Graphs'!$D$70,1),L84))</f>
        <v>165612.12048000001</v>
      </c>
      <c r="L125" s="233">
        <f ca="1">IF(M84="Unknown",0,IF($E125="Minutes",M84+((M84/($F104/60))*($G104/60)+(M84/($F104/60))/$E104*(1-$E104)*($G104/60))*IF('D. Graphs'!$C$74=20,1+'D. Graphs'!$D$70,1),M84))</f>
        <v>168924.36288960002</v>
      </c>
      <c r="M125" s="221"/>
      <c r="N125" s="221"/>
      <c r="O125" s="221"/>
      <c r="P125" s="221"/>
      <c r="Q125" s="221"/>
    </row>
    <row r="126" spans="2:17">
      <c r="C126" s="489" t="str">
        <f ca="1">'C. Masterfiles'!C97</f>
        <v>S12</v>
      </c>
      <c r="D126" s="489" t="str">
        <f ca="1">'C. Masterfiles'!D97</f>
        <v>IPTV</v>
      </c>
      <c r="E126" s="242" t="str">
        <f ca="1">'C. Masterfiles'!E97</f>
        <v>Terabytes (TB)</v>
      </c>
      <c r="F126" s="233">
        <f ca="1">IF(G85="Unknown",0,IF($E126="Minutes",G85+((G85/($F105/60))*($G105/60)+(G85/($F105/60))/$E105*(1-$E105)*($G105/60))*IF('D. Graphs'!$C$74=20,1+'D. Graphs'!$D$70,1),G85))</f>
        <v>7500</v>
      </c>
      <c r="G126" s="233">
        <f ca="1">IF(H85="Unknown",0,IF($E126="Minutes",H85+((H85/($F105/60))*($G105/60)+(H85/($F105/60))/$E105*(1-$E105)*($G105/60))*IF('D. Graphs'!$C$74=20,1+'D. Graphs'!$D$70,1),H85))</f>
        <v>7650</v>
      </c>
      <c r="H126" s="233">
        <f ca="1">IF(I85="Unknown",0,IF($E126="Minutes",I85+((I85/($F105/60))*($G105/60)+(I85/($F105/60))/$E105*(1-$E105)*($G105/60))*IF('D. Graphs'!$C$74=20,1+'D. Graphs'!$D$70,1),I85))</f>
        <v>7803</v>
      </c>
      <c r="I126" s="233">
        <f ca="1">IF(J85="Unknown",0,IF($E126="Minutes",J85+((J85/($F105/60))*($G105/60)+(J85/($F105/60))/$E105*(1-$E105)*($G105/60))*IF('D. Graphs'!$C$74=20,1+'D. Graphs'!$D$70,1),J85))</f>
        <v>7959.0599999999995</v>
      </c>
      <c r="J126" s="233">
        <f ca="1">IF(K85="Unknown",0,IF($E126="Minutes",K85+((K85/($F105/60))*($G105/60)+(K85/($F105/60))/$E105*(1-$E105)*($G105/60))*IF('D. Graphs'!$C$74=20,1+'D. Graphs'!$D$70,1),K85))</f>
        <v>8118.2411999999995</v>
      </c>
      <c r="K126" s="233">
        <f ca="1">IF(L85="Unknown",0,IF($E126="Minutes",L85+((L85/($F105/60))*($G105/60)+(L85/($F105/60))/$E105*(1-$E105)*($G105/60))*IF('D. Graphs'!$C$74=20,1+'D. Graphs'!$D$70,1),L85))</f>
        <v>8280.6060239999988</v>
      </c>
      <c r="L126" s="233">
        <f ca="1">IF(M85="Unknown",0,IF($E126="Minutes",M85+((M85/($F105/60))*($G105/60)+(M85/($F105/60))/$E105*(1-$E105)*($G105/60))*IF('D. Graphs'!$C$74=20,1+'D. Graphs'!$D$70,1),M85))</f>
        <v>8446.2181444800008</v>
      </c>
      <c r="M126" s="221"/>
      <c r="N126" s="221"/>
      <c r="O126" s="221"/>
      <c r="P126" s="221"/>
      <c r="Q126" s="221"/>
    </row>
    <row r="127" spans="2:17">
      <c r="C127" s="489" t="str">
        <f ca="1">'C. Masterfiles'!C98</f>
        <v>S13</v>
      </c>
      <c r="D127" s="489" t="str">
        <f ca="1">'C. Masterfiles'!D98</f>
        <v>Селищен нает капацитет на едро (Wholesale local leased capacity)</v>
      </c>
      <c r="E127" s="242" t="str">
        <f ca="1">'C. Masterfiles'!E98</f>
        <v>Mbps (p.a.)</v>
      </c>
      <c r="F127" s="233">
        <f ca="1">IF(G86="Unknown",0,IF($E127="Minutes",G86+((G86/($F106/60))*($G106/60)+(G86/($F106/60))/$E106*(1-$E106)*($G106/60))*IF('D. Graphs'!$C$74=20,1+'D. Graphs'!$D$70,1),G86))</f>
        <v>25000</v>
      </c>
      <c r="G127" s="233">
        <f ca="1">IF(H86="Unknown",0,IF($E127="Minutes",H86+((H86/($F106/60))*($G106/60)+(H86/($F106/60))/$E106*(1-$E106)*($G106/60))*IF('D. Graphs'!$C$74=20,1+'D. Graphs'!$D$70,1),H86))</f>
        <v>25500</v>
      </c>
      <c r="H127" s="233">
        <f ca="1">IF(I86="Unknown",0,IF($E127="Minutes",I86+((I86/($F106/60))*($G106/60)+(I86/($F106/60))/$E106*(1-$E106)*($G106/60))*IF('D. Graphs'!$C$74=20,1+'D. Graphs'!$D$70,1),I86))</f>
        <v>26010</v>
      </c>
      <c r="I127" s="233">
        <f ca="1">IF(J86="Unknown",0,IF($E127="Minutes",J86+((J86/($F106/60))*($G106/60)+(J86/($F106/60))/$E106*(1-$E106)*($G106/60))*IF('D. Graphs'!$C$74=20,1+'D. Graphs'!$D$70,1),J86))</f>
        <v>26530.2</v>
      </c>
      <c r="J127" s="233">
        <f ca="1">IF(K86="Unknown",0,IF($E127="Minutes",K86+((K86/($F106/60))*($G106/60)+(K86/($F106/60))/$E106*(1-$E106)*($G106/60))*IF('D. Graphs'!$C$74=20,1+'D. Graphs'!$D$70,1),K86))</f>
        <v>27060.804000000004</v>
      </c>
      <c r="K127" s="233">
        <f ca="1">IF(L86="Unknown",0,IF($E127="Minutes",L86+((L86/($F106/60))*($G106/60)+(L86/($F106/60))/$E106*(1-$E106)*($G106/60))*IF('D. Graphs'!$C$74=20,1+'D. Graphs'!$D$70,1),L86))</f>
        <v>27602.020080000002</v>
      </c>
      <c r="L127" s="233">
        <f ca="1">IF(M86="Unknown",0,IF($E127="Minutes",M86+((M86/($F106/60))*($G106/60)+(M86/($F106/60))/$E106*(1-$E106)*($G106/60))*IF('D. Graphs'!$C$74=20,1+'D. Graphs'!$D$70,1),M86))</f>
        <v>28154.060481599998</v>
      </c>
      <c r="M127" s="221"/>
      <c r="N127" s="221"/>
      <c r="O127" s="221"/>
      <c r="P127" s="221"/>
      <c r="Q127" s="221"/>
    </row>
    <row r="128" spans="2:17" ht="25.5">
      <c r="C128" s="489" t="str">
        <f ca="1">'C. Masterfiles'!C99</f>
        <v>S14</v>
      </c>
      <c r="D128" s="489" t="str">
        <f ca="1">'C. Masterfiles'!D99</f>
        <v>Национален нает капацитет на  едро (Wholesale long distance leased capacity)</v>
      </c>
      <c r="E128" s="242" t="str">
        <f ca="1">'C. Masterfiles'!E99</f>
        <v>Mbps (p.a.)</v>
      </c>
      <c r="F128" s="233">
        <f ca="1">IF(G87="Unknown",0,IF($E128="Minutes",G87+((G87/($F107/60))*($G107/60)+(G87/($F107/60))/$E107*(1-$E107)*($G107/60))*IF('D. Graphs'!$C$74=20,1+'D. Graphs'!$D$70,1),G87))</f>
        <v>12500</v>
      </c>
      <c r="G128" s="233">
        <f ca="1">IF(H87="Unknown",0,IF($E128="Minutes",H87+((H87/($F107/60))*($G107/60)+(H87/($F107/60))/$E107*(1-$E107)*($G107/60))*IF('D. Graphs'!$C$74=20,1+'D. Graphs'!$D$70,1),H87))</f>
        <v>12750</v>
      </c>
      <c r="H128" s="233">
        <f ca="1">IF(I87="Unknown",0,IF($E128="Minutes",I87+((I87/($F107/60))*($G107/60)+(I87/($F107/60))/$E107*(1-$E107)*($G107/60))*IF('D. Graphs'!$C$74=20,1+'D. Graphs'!$D$70,1),I87))</f>
        <v>13005</v>
      </c>
      <c r="I128" s="233">
        <f ca="1">IF(J87="Unknown",0,IF($E128="Minutes",J87+((J87/($F107/60))*($G107/60)+(J87/($F107/60))/$E107*(1-$E107)*($G107/60))*IF('D. Graphs'!$C$74=20,1+'D. Graphs'!$D$70,1),J87))</f>
        <v>13265.1</v>
      </c>
      <c r="J128" s="233">
        <f ca="1">IF(K87="Unknown",0,IF($E128="Minutes",K87+((K87/($F107/60))*($G107/60)+(K87/($F107/60))/$E107*(1-$E107)*($G107/60))*IF('D. Graphs'!$C$74=20,1+'D. Graphs'!$D$70,1),K87))</f>
        <v>13530.402000000002</v>
      </c>
      <c r="K128" s="233">
        <f ca="1">IF(L87="Unknown",0,IF($E128="Minutes",L87+((L87/($F107/60))*($G107/60)+(L87/($F107/60))/$E107*(1-$E107)*($G107/60))*IF('D. Graphs'!$C$74=20,1+'D. Graphs'!$D$70,1),L87))</f>
        <v>13801.010040000001</v>
      </c>
      <c r="L128" s="233">
        <f ca="1">IF(M87="Unknown",0,IF($E128="Minutes",M87+((M87/($F107/60))*($G107/60)+(M87/($F107/60))/$E107*(1-$E107)*($G107/60))*IF('D. Graphs'!$C$74=20,1+'D. Graphs'!$D$70,1),M87))</f>
        <v>14077.030240799999</v>
      </c>
      <c r="M128" s="221"/>
      <c r="N128" s="221"/>
      <c r="O128" s="221"/>
      <c r="P128" s="221"/>
      <c r="Q128" s="221"/>
    </row>
    <row r="129" spans="2:17" ht="25.5">
      <c r="C129" s="489" t="str">
        <f ca="1">'C. Masterfiles'!C100</f>
        <v>S15</v>
      </c>
      <c r="D129" s="489" t="str">
        <f ca="1">'C. Masterfiles'!D100</f>
        <v>Международен нает капацитет на  едро (Wholesale International leased capacity)</v>
      </c>
      <c r="E129" s="242" t="str">
        <f ca="1">'C. Masterfiles'!E100</f>
        <v>Mbps (p.a.)</v>
      </c>
      <c r="F129" s="233">
        <f ca="1">IF(G88="Unknown",0,IF($E129="Minutes",G88+((G88/($F108/60))*($G108/60)+(G88/($F108/60))/$E108*(1-$E108)*($G108/60))*IF('D. Graphs'!$C$74=20,1+'D. Graphs'!$D$70,1),G88))</f>
        <v>5000</v>
      </c>
      <c r="G129" s="233">
        <f ca="1">IF(H88="Unknown",0,IF($E129="Minutes",H88+((H88/($F108/60))*($G108/60)+(H88/($F108/60))/$E108*(1-$E108)*($G108/60))*IF('D. Graphs'!$C$74=20,1+'D. Graphs'!$D$70,1),H88))</f>
        <v>5100</v>
      </c>
      <c r="H129" s="233">
        <f ca="1">IF(I88="Unknown",0,IF($E129="Minutes",I88+((I88/($F108/60))*($G108/60)+(I88/($F108/60))/$E108*(1-$E108)*($G108/60))*IF('D. Graphs'!$C$74=20,1+'D. Graphs'!$D$70,1),I88))</f>
        <v>5202</v>
      </c>
      <c r="I129" s="233">
        <f ca="1">IF(J88="Unknown",0,IF($E129="Minutes",J88+((J88/($F108/60))*($G108/60)+(J88/($F108/60))/$E108*(1-$E108)*($G108/60))*IF('D. Graphs'!$C$74=20,1+'D. Graphs'!$D$70,1),J88))</f>
        <v>5306.04</v>
      </c>
      <c r="J129" s="233">
        <f ca="1">IF(K88="Unknown",0,IF($E129="Minutes",K88+((K88/($F108/60))*($G108/60)+(K88/($F108/60))/$E108*(1-$E108)*($G108/60))*IF('D. Graphs'!$C$74=20,1+'D. Graphs'!$D$70,1),K88))</f>
        <v>5412.1608000000015</v>
      </c>
      <c r="K129" s="233">
        <f ca="1">IF(L88="Unknown",0,IF($E129="Minutes",L88+((L88/($F108/60))*($G108/60)+(L88/($F108/60))/$E108*(1-$E108)*($G108/60))*IF('D. Graphs'!$C$74=20,1+'D. Graphs'!$D$70,1),L88))</f>
        <v>5520.4040160000004</v>
      </c>
      <c r="L129" s="233">
        <f ca="1">IF(M88="Unknown",0,IF($E129="Minutes",M88+((M88/($F108/60))*($G108/60)+(M88/($F108/60))/$E108*(1-$E108)*($G108/60))*IF('D. Graphs'!$C$74=20,1+'D. Graphs'!$D$70,1),M88))</f>
        <v>5630.8120963199999</v>
      </c>
    </row>
    <row r="132" spans="2:17" s="162" customFormat="1" ht="15.75">
      <c r="B132" s="161">
        <f>B112+0.01</f>
        <v>2.0699999999999985</v>
      </c>
      <c r="C132" s="161" t="s">
        <v>512</v>
      </c>
      <c r="D132" s="160"/>
      <c r="E132" s="160"/>
      <c r="F132" s="160"/>
      <c r="G132" s="160"/>
      <c r="H132" s="160"/>
      <c r="I132" s="160"/>
      <c r="J132" s="160"/>
    </row>
    <row r="133" spans="2:17">
      <c r="B133" s="222"/>
      <c r="C133" s="222"/>
      <c r="D133" s="212"/>
      <c r="E133" s="212"/>
      <c r="F133" s="212"/>
      <c r="G133" s="212"/>
      <c r="H133" s="212"/>
      <c r="I133" s="212"/>
      <c r="J133" s="212"/>
    </row>
    <row r="134" spans="2:17">
      <c r="C134" s="180" t="s">
        <v>21</v>
      </c>
      <c r="D134" s="165" t="s">
        <v>45</v>
      </c>
      <c r="E134" s="228" t="s">
        <v>27</v>
      </c>
      <c r="F134" s="182">
        <f ca="1">'C. Masterfiles'!$D$105</f>
        <v>2014</v>
      </c>
      <c r="G134" s="182">
        <f ca="1">'C. Masterfiles'!$D$106</f>
        <v>2015</v>
      </c>
      <c r="H134" s="182">
        <f ca="1">'C. Masterfiles'!$D$107</f>
        <v>2016</v>
      </c>
      <c r="I134" s="182">
        <f ca="1">'C. Masterfiles'!$D$108</f>
        <v>2017</v>
      </c>
      <c r="J134" s="182">
        <f ca="1">'C. Masterfiles'!$D$109</f>
        <v>2018</v>
      </c>
      <c r="K134" s="182">
        <f ca="1">'C. Masterfiles'!$D$110</f>
        <v>2019</v>
      </c>
      <c r="L134" s="182">
        <f ca="1">'C. Masterfiles'!$D$111</f>
        <v>2020</v>
      </c>
    </row>
    <row r="135" spans="2:17">
      <c r="C135" s="489" t="str">
        <f ca="1">'C. Masterfiles'!C86</f>
        <v>S01</v>
      </c>
      <c r="D135" s="489" t="str">
        <f ca="1">'C. Masterfiles'!D86</f>
        <v>Повиквания в мрежата (On Net calls)</v>
      </c>
      <c r="E135" s="242" t="str">
        <f ca="1">'C. Masterfiles'!E86</f>
        <v>Minutes</v>
      </c>
      <c r="F135" s="233">
        <f t="shared" ref="F135:L149" ca="1" si="22">IF(G74="Unknown",0,IF($E135="Minutes",(G74/($F94/60))/$E94,0))</f>
        <v>336011022.44430184</v>
      </c>
      <c r="G135" s="233">
        <f t="shared" ca="1" si="22"/>
        <v>342731242.89318782</v>
      </c>
      <c r="H135" s="233">
        <f t="shared" ca="1" si="22"/>
        <v>349585867.7510516</v>
      </c>
      <c r="I135" s="233">
        <f t="shared" ca="1" si="22"/>
        <v>356577585.10607266</v>
      </c>
      <c r="J135" s="233">
        <f t="shared" ca="1" si="22"/>
        <v>363709136.8081941</v>
      </c>
      <c r="K135" s="233">
        <f t="shared" ca="1" si="22"/>
        <v>370983319.54435802</v>
      </c>
      <c r="L135" s="233">
        <f t="shared" ca="1" si="22"/>
        <v>378402985.93524528</v>
      </c>
      <c r="M135" s="221"/>
      <c r="N135" s="221"/>
      <c r="O135" s="221"/>
      <c r="P135" s="221"/>
      <c r="Q135" s="221"/>
    </row>
    <row r="136" spans="2:17">
      <c r="C136" s="489" t="str">
        <f ca="1">'C. Masterfiles'!C87</f>
        <v>S02</v>
      </c>
      <c r="D136" s="489" t="str">
        <f ca="1">'C. Masterfiles'!D87</f>
        <v>Изходящи повиквания към ОП (Originating calls to OLO)</v>
      </c>
      <c r="E136" s="242" t="str">
        <f ca="1">'C. Masterfiles'!E87</f>
        <v>Minutes</v>
      </c>
      <c r="F136" s="233">
        <f t="shared" ca="1" si="22"/>
        <v>163744411.46443963</v>
      </c>
      <c r="G136" s="233">
        <f t="shared" ca="1" si="22"/>
        <v>167019299.69372842</v>
      </c>
      <c r="H136" s="233">
        <f t="shared" ca="1" si="22"/>
        <v>170359685.68760297</v>
      </c>
      <c r="I136" s="233">
        <f t="shared" ca="1" si="22"/>
        <v>173766879.40135506</v>
      </c>
      <c r="J136" s="233">
        <f t="shared" ca="1" si="22"/>
        <v>177242216.98938212</v>
      </c>
      <c r="K136" s="233">
        <f t="shared" ca="1" si="22"/>
        <v>180787061.32916981</v>
      </c>
      <c r="L136" s="233">
        <f t="shared" ca="1" si="22"/>
        <v>184402802.55575317</v>
      </c>
      <c r="M136" s="221"/>
      <c r="N136" s="221"/>
      <c r="O136" s="221"/>
      <c r="P136" s="221"/>
      <c r="Q136" s="221"/>
    </row>
    <row r="137" spans="2:17">
      <c r="C137" s="489" t="str">
        <f ca="1">'C. Masterfiles'!C88</f>
        <v>S03</v>
      </c>
      <c r="D137" s="489" t="str">
        <f ca="1">'C. Masterfiles'!D88</f>
        <v>Входящи повиквания от ОП (Terminating calls from OLO)</v>
      </c>
      <c r="E137" s="242" t="str">
        <f ca="1">'C. Masterfiles'!E88</f>
        <v>Minutes</v>
      </c>
      <c r="F137" s="233">
        <f t="shared" ca="1" si="22"/>
        <v>151803608.13971314</v>
      </c>
      <c r="G137" s="233">
        <f t="shared" ca="1" si="22"/>
        <v>154839680.30250743</v>
      </c>
      <c r="H137" s="233">
        <f t="shared" ca="1" si="22"/>
        <v>157936473.90855756</v>
      </c>
      <c r="I137" s="233">
        <f t="shared" ca="1" si="22"/>
        <v>161095203.3867287</v>
      </c>
      <c r="J137" s="233">
        <f t="shared" ca="1" si="22"/>
        <v>164317107.45446327</v>
      </c>
      <c r="K137" s="233">
        <f t="shared" ca="1" si="22"/>
        <v>167603449.60355258</v>
      </c>
      <c r="L137" s="233">
        <f t="shared" ca="1" si="22"/>
        <v>170955518.59562361</v>
      </c>
      <c r="M137" s="221"/>
      <c r="N137" s="221"/>
      <c r="O137" s="221"/>
      <c r="P137" s="221"/>
      <c r="Q137" s="221"/>
    </row>
    <row r="138" spans="2:17">
      <c r="C138" s="489" t="str">
        <f ca="1">'C. Masterfiles'!C89</f>
        <v>S04</v>
      </c>
      <c r="D138" s="489" t="str">
        <f ca="1">'C. Masterfiles'!D89</f>
        <v>Изходящи международни повиквания (Outgoing Calls to International)</v>
      </c>
      <c r="E138" s="242" t="str">
        <f ca="1">'C. Masterfiles'!E89</f>
        <v>Minutes</v>
      </c>
      <c r="F138" s="233">
        <f t="shared" ca="1" si="22"/>
        <v>21609302.389752101</v>
      </c>
      <c r="G138" s="233">
        <f t="shared" ca="1" si="22"/>
        <v>22041488.43754714</v>
      </c>
      <c r="H138" s="233">
        <f t="shared" ca="1" si="22"/>
        <v>22482318.206298083</v>
      </c>
      <c r="I138" s="233">
        <f t="shared" ca="1" si="22"/>
        <v>22931964.57042405</v>
      </c>
      <c r="J138" s="233">
        <f t="shared" ca="1" si="22"/>
        <v>23390603.861832529</v>
      </c>
      <c r="K138" s="233">
        <f t="shared" ca="1" si="22"/>
        <v>23858415.939069182</v>
      </c>
      <c r="L138" s="233">
        <f t="shared" ca="1" si="22"/>
        <v>24335584.257850561</v>
      </c>
      <c r="M138" s="221"/>
      <c r="N138" s="221"/>
      <c r="O138" s="221"/>
      <c r="P138" s="221"/>
      <c r="Q138" s="221"/>
    </row>
    <row r="139" spans="2:17">
      <c r="C139" s="489" t="str">
        <f ca="1">'C. Masterfiles'!C90</f>
        <v>S05</v>
      </c>
      <c r="D139" s="489" t="str">
        <f ca="1">'C. Masterfiles'!D90</f>
        <v>Входящи международни повиквания (Incoming calls from international)</v>
      </c>
      <c r="E139" s="242" t="str">
        <f ca="1">'C. Masterfiles'!E90</f>
        <v>Minutes</v>
      </c>
      <c r="F139" s="233">
        <f t="shared" ca="1" si="22"/>
        <v>17738428.233552616</v>
      </c>
      <c r="G139" s="233">
        <f t="shared" ca="1" si="22"/>
        <v>18093196.798223667</v>
      </c>
      <c r="H139" s="233">
        <f t="shared" ca="1" si="22"/>
        <v>18455060.734188143</v>
      </c>
      <c r="I139" s="233">
        <f t="shared" ca="1" si="22"/>
        <v>18824161.948871903</v>
      </c>
      <c r="J139" s="233">
        <f t="shared" ca="1" si="22"/>
        <v>19200645.187849343</v>
      </c>
      <c r="K139" s="233">
        <f t="shared" ca="1" si="22"/>
        <v>19584658.091606334</v>
      </c>
      <c r="L139" s="233">
        <f t="shared" ca="1" si="22"/>
        <v>19976351.253438458</v>
      </c>
      <c r="M139" s="221"/>
      <c r="N139" s="221"/>
      <c r="O139" s="221"/>
      <c r="P139" s="221"/>
      <c r="Q139" s="221"/>
    </row>
    <row r="140" spans="2:17">
      <c r="C140" s="489" t="str">
        <f ca="1">'C. Masterfiles'!C91</f>
        <v>S06</v>
      </c>
      <c r="D140" s="489" t="str">
        <f ca="1">'C. Masterfiles'!D91</f>
        <v>Транзит на повиквания (Transit calls)</v>
      </c>
      <c r="E140" s="242" t="str">
        <f ca="1">'C. Masterfiles'!E91</f>
        <v>Minutes</v>
      </c>
      <c r="F140" s="233">
        <f t="shared" ca="1" si="22"/>
        <v>23951069.843273282</v>
      </c>
      <c r="G140" s="233">
        <f t="shared" ca="1" si="22"/>
        <v>24430091.240138751</v>
      </c>
      <c r="H140" s="233">
        <f t="shared" ca="1" si="22"/>
        <v>24918693.064941522</v>
      </c>
      <c r="I140" s="233">
        <f t="shared" ca="1" si="22"/>
        <v>25417066.926240351</v>
      </c>
      <c r="J140" s="233">
        <f t="shared" ca="1" si="22"/>
        <v>25925408.264765162</v>
      </c>
      <c r="K140" s="233">
        <f t="shared" ca="1" si="22"/>
        <v>26443916.430060465</v>
      </c>
      <c r="L140" s="233">
        <f t="shared" ca="1" si="22"/>
        <v>26972794.758661672</v>
      </c>
      <c r="M140" s="221"/>
      <c r="N140" s="221"/>
      <c r="O140" s="221"/>
      <c r="P140" s="221"/>
      <c r="Q140" s="221"/>
    </row>
    <row r="141" spans="2:17">
      <c r="C141" s="489" t="str">
        <f ca="1">'C. Masterfiles'!C92</f>
        <v>S07</v>
      </c>
      <c r="D141" s="489" t="str">
        <f ca="1">'C. Masterfiles'!D92</f>
        <v>Повиквания към специални номера (Calls to special numbers)</v>
      </c>
      <c r="E141" s="242" t="str">
        <f ca="1">'C. Masterfiles'!E92</f>
        <v>Minutes</v>
      </c>
      <c r="F141" s="233">
        <f t="shared" ca="1" si="22"/>
        <v>7146.3376004786614</v>
      </c>
      <c r="G141" s="233">
        <f t="shared" ca="1" si="22"/>
        <v>7289.2643524882333</v>
      </c>
      <c r="H141" s="233">
        <f t="shared" ca="1" si="22"/>
        <v>7435.0496395379987</v>
      </c>
      <c r="I141" s="233">
        <f t="shared" ca="1" si="22"/>
        <v>7583.7506323287598</v>
      </c>
      <c r="J141" s="233">
        <f t="shared" ca="1" si="22"/>
        <v>7735.4256449753339</v>
      </c>
      <c r="K141" s="233">
        <f t="shared" ca="1" si="22"/>
        <v>7890.1341578748415</v>
      </c>
      <c r="L141" s="233">
        <f t="shared" ca="1" si="22"/>
        <v>8047.9368410323386</v>
      </c>
    </row>
    <row r="142" spans="2:17">
      <c r="C142" s="489" t="str">
        <f ca="1">'C. Masterfiles'!C93</f>
        <v>S08</v>
      </c>
      <c r="D142" s="489" t="str">
        <f ca="1">'C. Masterfiles'!D93</f>
        <v>Достъп до интернет (Internet access)</v>
      </c>
      <c r="E142" s="242" t="str">
        <f ca="1">'C. Masterfiles'!E93</f>
        <v>Terabytes (TB)</v>
      </c>
      <c r="F142" s="233">
        <f t="shared" ca="1" si="22"/>
        <v>0</v>
      </c>
      <c r="G142" s="233">
        <f t="shared" ca="1" si="22"/>
        <v>0</v>
      </c>
      <c r="H142" s="233">
        <f t="shared" ca="1" si="22"/>
        <v>0</v>
      </c>
      <c r="I142" s="233">
        <f t="shared" ca="1" si="22"/>
        <v>0</v>
      </c>
      <c r="J142" s="233">
        <f t="shared" ca="1" si="22"/>
        <v>0</v>
      </c>
      <c r="K142" s="233">
        <f t="shared" ca="1" si="22"/>
        <v>0</v>
      </c>
      <c r="L142" s="233">
        <f t="shared" ca="1" si="22"/>
        <v>0</v>
      </c>
    </row>
    <row r="143" spans="2:17">
      <c r="C143" s="489" t="str">
        <f ca="1">'C. Masterfiles'!C94</f>
        <v>S09</v>
      </c>
      <c r="D143" s="489" t="str">
        <f ca="1">'C. Masterfiles'!D94</f>
        <v>Селищен нает капацитет на дребно (Retail local leased capacity)</v>
      </c>
      <c r="E143" s="242" t="str">
        <f ca="1">'C. Masterfiles'!E94</f>
        <v>Mbps (p.a.)</v>
      </c>
      <c r="F143" s="233">
        <f t="shared" ca="1" si="22"/>
        <v>0</v>
      </c>
      <c r="G143" s="233">
        <f t="shared" ca="1" si="22"/>
        <v>0</v>
      </c>
      <c r="H143" s="233">
        <f t="shared" ca="1" si="22"/>
        <v>0</v>
      </c>
      <c r="I143" s="233">
        <f t="shared" ca="1" si="22"/>
        <v>0</v>
      </c>
      <c r="J143" s="233">
        <f t="shared" ca="1" si="22"/>
        <v>0</v>
      </c>
      <c r="K143" s="233">
        <f t="shared" ca="1" si="22"/>
        <v>0</v>
      </c>
      <c r="L143" s="233">
        <f t="shared" ca="1" si="22"/>
        <v>0</v>
      </c>
    </row>
    <row r="144" spans="2:17" ht="25.5">
      <c r="C144" s="489" t="str">
        <f ca="1">'C. Masterfiles'!C95</f>
        <v>S10</v>
      </c>
      <c r="D144" s="489" t="str">
        <f ca="1">'C. Masterfiles'!D95</f>
        <v>Национален нает капацитет на дребно (Retail long distance leased capacity)</v>
      </c>
      <c r="E144" s="242" t="str">
        <f ca="1">'C. Masterfiles'!E95</f>
        <v>Mbps (p.a.)</v>
      </c>
      <c r="F144" s="233">
        <f t="shared" ca="1" si="22"/>
        <v>0</v>
      </c>
      <c r="G144" s="233">
        <f t="shared" ca="1" si="22"/>
        <v>0</v>
      </c>
      <c r="H144" s="233">
        <f t="shared" ca="1" si="22"/>
        <v>0</v>
      </c>
      <c r="I144" s="233">
        <f t="shared" ca="1" si="22"/>
        <v>0</v>
      </c>
      <c r="J144" s="233">
        <f t="shared" ca="1" si="22"/>
        <v>0</v>
      </c>
      <c r="K144" s="233">
        <f t="shared" ca="1" si="22"/>
        <v>0</v>
      </c>
      <c r="L144" s="233">
        <f t="shared" ca="1" si="22"/>
        <v>0</v>
      </c>
    </row>
    <row r="145" spans="3:12" ht="25.5">
      <c r="C145" s="489" t="str">
        <f ca="1">'C. Masterfiles'!C96</f>
        <v>S11</v>
      </c>
      <c r="D145" s="489" t="str">
        <f ca="1">'C. Masterfiles'!D96</f>
        <v>Международен нает капацитет на дребно (Retail International leased capacity)</v>
      </c>
      <c r="E145" s="242" t="str">
        <f ca="1">'C. Masterfiles'!E96</f>
        <v>Mbps (p.a.)</v>
      </c>
      <c r="F145" s="233">
        <f t="shared" ca="1" si="22"/>
        <v>0</v>
      </c>
      <c r="G145" s="233">
        <f t="shared" ca="1" si="22"/>
        <v>0</v>
      </c>
      <c r="H145" s="233">
        <f t="shared" ca="1" si="22"/>
        <v>0</v>
      </c>
      <c r="I145" s="233">
        <f t="shared" ca="1" si="22"/>
        <v>0</v>
      </c>
      <c r="J145" s="233">
        <f t="shared" ca="1" si="22"/>
        <v>0</v>
      </c>
      <c r="K145" s="233">
        <f t="shared" ca="1" si="22"/>
        <v>0</v>
      </c>
      <c r="L145" s="233">
        <f t="shared" ca="1" si="22"/>
        <v>0</v>
      </c>
    </row>
    <row r="146" spans="3:12">
      <c r="C146" s="489" t="str">
        <f ca="1">'C. Masterfiles'!C97</f>
        <v>S12</v>
      </c>
      <c r="D146" s="489" t="str">
        <f ca="1">'C. Masterfiles'!D97</f>
        <v>IPTV</v>
      </c>
      <c r="E146" s="242" t="str">
        <f ca="1">'C. Masterfiles'!E97</f>
        <v>Terabytes (TB)</v>
      </c>
      <c r="F146" s="233">
        <f t="shared" ca="1" si="22"/>
        <v>0</v>
      </c>
      <c r="G146" s="233">
        <f t="shared" ca="1" si="22"/>
        <v>0</v>
      </c>
      <c r="H146" s="233">
        <f t="shared" ca="1" si="22"/>
        <v>0</v>
      </c>
      <c r="I146" s="233">
        <f t="shared" ca="1" si="22"/>
        <v>0</v>
      </c>
      <c r="J146" s="233">
        <f t="shared" ca="1" si="22"/>
        <v>0</v>
      </c>
      <c r="K146" s="233">
        <f t="shared" ca="1" si="22"/>
        <v>0</v>
      </c>
      <c r="L146" s="233">
        <f t="shared" ca="1" si="22"/>
        <v>0</v>
      </c>
    </row>
    <row r="147" spans="3:12">
      <c r="C147" s="489" t="str">
        <f ca="1">'C. Masterfiles'!C98</f>
        <v>S13</v>
      </c>
      <c r="D147" s="489" t="str">
        <f ca="1">'C. Masterfiles'!D98</f>
        <v>Селищен нает капацитет на едро (Wholesale local leased capacity)</v>
      </c>
      <c r="E147" s="242" t="str">
        <f ca="1">'C. Masterfiles'!E98</f>
        <v>Mbps (p.a.)</v>
      </c>
      <c r="F147" s="233">
        <f t="shared" ca="1" si="22"/>
        <v>0</v>
      </c>
      <c r="G147" s="233">
        <f t="shared" ca="1" si="22"/>
        <v>0</v>
      </c>
      <c r="H147" s="233">
        <f t="shared" ca="1" si="22"/>
        <v>0</v>
      </c>
      <c r="I147" s="233">
        <f t="shared" ca="1" si="22"/>
        <v>0</v>
      </c>
      <c r="J147" s="233">
        <f t="shared" ca="1" si="22"/>
        <v>0</v>
      </c>
      <c r="K147" s="233">
        <f t="shared" ca="1" si="22"/>
        <v>0</v>
      </c>
      <c r="L147" s="233">
        <f t="shared" ca="1" si="22"/>
        <v>0</v>
      </c>
    </row>
    <row r="148" spans="3:12" ht="25.5">
      <c r="C148" s="489" t="str">
        <f ca="1">'C. Masterfiles'!C99</f>
        <v>S14</v>
      </c>
      <c r="D148" s="489" t="str">
        <f ca="1">'C. Masterfiles'!D99</f>
        <v>Национален нает капацитет на  едро (Wholesale long distance leased capacity)</v>
      </c>
      <c r="E148" s="242" t="str">
        <f ca="1">'C. Masterfiles'!E99</f>
        <v>Mbps (p.a.)</v>
      </c>
      <c r="F148" s="233">
        <f t="shared" ca="1" si="22"/>
        <v>0</v>
      </c>
      <c r="G148" s="233">
        <f t="shared" ca="1" si="22"/>
        <v>0</v>
      </c>
      <c r="H148" s="233">
        <f t="shared" ca="1" si="22"/>
        <v>0</v>
      </c>
      <c r="I148" s="233">
        <f t="shared" ca="1" si="22"/>
        <v>0</v>
      </c>
      <c r="J148" s="233">
        <f t="shared" ca="1" si="22"/>
        <v>0</v>
      </c>
      <c r="K148" s="233">
        <f t="shared" ca="1" si="22"/>
        <v>0</v>
      </c>
      <c r="L148" s="233">
        <f t="shared" ca="1" si="22"/>
        <v>0</v>
      </c>
    </row>
    <row r="149" spans="3:12" ht="25.5">
      <c r="C149" s="489" t="str">
        <f ca="1">'C. Masterfiles'!C100</f>
        <v>S15</v>
      </c>
      <c r="D149" s="489" t="str">
        <f ca="1">'C. Masterfiles'!D100</f>
        <v>Международен нает капацитет на  едро (Wholesale International leased capacity)</v>
      </c>
      <c r="E149" s="242" t="str">
        <f ca="1">'C. Masterfiles'!E100</f>
        <v>Mbps (p.a.)</v>
      </c>
      <c r="F149" s="233">
        <f t="shared" ca="1" si="22"/>
        <v>0</v>
      </c>
      <c r="G149" s="233">
        <f t="shared" ca="1" si="22"/>
        <v>0</v>
      </c>
      <c r="H149" s="233">
        <f t="shared" ca="1" si="22"/>
        <v>0</v>
      </c>
      <c r="I149" s="233">
        <f t="shared" ca="1" si="22"/>
        <v>0</v>
      </c>
      <c r="J149" s="233">
        <f t="shared" ca="1" si="22"/>
        <v>0</v>
      </c>
      <c r="K149" s="233">
        <f t="shared" ca="1" si="22"/>
        <v>0</v>
      </c>
      <c r="L149" s="233">
        <f t="shared" ca="1" si="22"/>
        <v>0</v>
      </c>
    </row>
  </sheetData>
  <mergeCells count="4">
    <mergeCell ref="C3:D3"/>
    <mergeCell ref="C4:D4"/>
    <mergeCell ref="C5:D5"/>
    <mergeCell ref="C8:D8"/>
  </mergeCells>
  <phoneticPr fontId="2" type="noConversion"/>
  <pageMargins left="0.75" right="0.75" top="1" bottom="1" header="0.5" footer="0.5"/>
  <pageSetup paperSize="9" orientation="portrait" verticalDpi="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7" enableFormatConditionsCalculation="0">
    <tabColor indexed="42"/>
  </sheetPr>
  <dimension ref="A1:AW155"/>
  <sheetViews>
    <sheetView topLeftCell="A132" zoomScaleNormal="100" zoomScalePageLayoutView="125" workbookViewId="0">
      <selection activeCell="E104" sqref="E104"/>
    </sheetView>
  </sheetViews>
  <sheetFormatPr defaultColWidth="8.85546875" defaultRowHeight="12.75"/>
  <cols>
    <col min="1" max="1" width="4.7109375" style="1" customWidth="1"/>
    <col min="2" max="2" width="15.7109375" style="41" customWidth="1"/>
    <col min="3" max="3" width="9.28515625" style="1" customWidth="1"/>
    <col min="4" max="4" width="43.7109375" style="1" customWidth="1"/>
    <col min="5" max="5" width="18.28515625" style="1" customWidth="1"/>
    <col min="6" max="6" width="18.28515625" style="52" customWidth="1"/>
    <col min="7" max="49" width="18.28515625" style="1" customWidth="1"/>
    <col min="50" max="16384" width="8.85546875" style="1"/>
  </cols>
  <sheetData>
    <row r="1" spans="1:28" s="16" customFormat="1" ht="26.25">
      <c r="A1" s="15">
        <v>3</v>
      </c>
      <c r="B1" s="17" t="s">
        <v>513</v>
      </c>
      <c r="D1" s="18"/>
      <c r="F1" s="7"/>
    </row>
    <row r="2" spans="1:28" s="16" customFormat="1">
      <c r="B2" s="20"/>
      <c r="C2" s="21"/>
      <c r="D2" s="18"/>
      <c r="E2" s="19"/>
      <c r="F2" s="7"/>
      <c r="G2" s="22"/>
      <c r="J2" s="20"/>
      <c r="K2" s="20"/>
    </row>
    <row r="3" spans="1:28" ht="25.5">
      <c r="B3" s="460" t="s">
        <v>453</v>
      </c>
      <c r="C3" s="519" t="s">
        <v>514</v>
      </c>
      <c r="D3" s="512"/>
      <c r="E3" s="512"/>
      <c r="F3" s="512"/>
      <c r="G3" s="22"/>
      <c r="H3" s="16"/>
    </row>
    <row r="4" spans="1:28" ht="25.5">
      <c r="B4" s="461" t="s">
        <v>444</v>
      </c>
      <c r="C4" s="511" t="s">
        <v>515</v>
      </c>
      <c r="D4" s="512"/>
      <c r="E4" s="512"/>
      <c r="F4" s="512"/>
      <c r="G4" s="22"/>
      <c r="H4" s="16"/>
    </row>
    <row r="5" spans="1:28" ht="25.5">
      <c r="B5" s="474" t="s">
        <v>444</v>
      </c>
      <c r="C5" s="520" t="s">
        <v>516</v>
      </c>
      <c r="D5" s="518"/>
      <c r="E5" s="518"/>
      <c r="F5" s="518"/>
      <c r="G5" s="22"/>
      <c r="H5" s="16"/>
    </row>
    <row r="6" spans="1:28" ht="25.5">
      <c r="B6" s="459" t="s">
        <v>452</v>
      </c>
      <c r="C6" s="521" t="s">
        <v>518</v>
      </c>
      <c r="D6" s="512"/>
      <c r="E6" s="512"/>
      <c r="F6" s="512"/>
      <c r="G6" s="22"/>
      <c r="H6" s="16"/>
    </row>
    <row r="7" spans="1:28" ht="25.5">
      <c r="B7" s="462" t="s">
        <v>480</v>
      </c>
      <c r="C7" s="522" t="s">
        <v>517</v>
      </c>
      <c r="D7" s="512"/>
      <c r="E7" s="512"/>
      <c r="F7" s="512"/>
      <c r="G7" s="22"/>
      <c r="H7" s="16"/>
    </row>
    <row r="8" spans="1:28" ht="33" customHeight="1">
      <c r="B8" s="475" t="s">
        <v>482</v>
      </c>
      <c r="C8" s="517" t="s">
        <v>450</v>
      </c>
      <c r="D8" s="518"/>
      <c r="E8" s="518"/>
      <c r="F8" s="518"/>
      <c r="G8" s="22"/>
      <c r="H8" s="16"/>
    </row>
    <row r="9" spans="1:28" s="16" customFormat="1">
      <c r="B9" s="20"/>
      <c r="C9" s="21"/>
      <c r="D9" s="18"/>
      <c r="E9" s="19"/>
      <c r="F9" s="7"/>
      <c r="G9" s="22"/>
      <c r="J9" s="20"/>
      <c r="K9" s="20"/>
    </row>
    <row r="11" spans="1:28" ht="15.75">
      <c r="A11" s="23"/>
      <c r="B11" s="100">
        <f>A1+0.01</f>
        <v>3.01</v>
      </c>
      <c r="C11" s="24" t="s">
        <v>519</v>
      </c>
      <c r="D11" s="23"/>
      <c r="E11" s="25"/>
      <c r="F11" s="120"/>
      <c r="G11" s="23"/>
      <c r="H11" s="23"/>
      <c r="I11" s="23"/>
      <c r="J11" s="26"/>
      <c r="K11" s="26"/>
      <c r="L11" s="27"/>
      <c r="M11" s="27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ht="15">
      <c r="A12" s="16"/>
      <c r="B12" s="20"/>
      <c r="C12" s="16"/>
      <c r="D12" s="28"/>
      <c r="E12" s="19"/>
      <c r="F12" s="18"/>
      <c r="G12" s="16"/>
      <c r="H12" s="23"/>
      <c r="I12" s="16"/>
      <c r="J12" s="20"/>
      <c r="K12" s="20"/>
      <c r="L12" s="29"/>
      <c r="M12" s="29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</row>
    <row r="13" spans="1:28" ht="15">
      <c r="A13" s="16"/>
      <c r="B13" s="20"/>
      <c r="C13" s="368" t="s">
        <v>221</v>
      </c>
      <c r="D13" s="28"/>
      <c r="E13" s="19"/>
      <c r="F13" s="18"/>
      <c r="G13" s="16"/>
      <c r="H13" s="23"/>
      <c r="I13" s="16"/>
      <c r="J13" s="20"/>
      <c r="K13" s="20"/>
      <c r="L13" s="29"/>
      <c r="M13" s="29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</row>
    <row r="14" spans="1:28" ht="15">
      <c r="A14" s="16"/>
      <c r="B14" s="20"/>
      <c r="C14" s="10"/>
      <c r="D14" s="10"/>
      <c r="E14" s="11"/>
      <c r="F14" s="30"/>
      <c r="G14" s="23"/>
      <c r="H14" s="31"/>
      <c r="I14" s="31"/>
      <c r="J14" s="31"/>
      <c r="K14" s="31"/>
      <c r="L14" s="31"/>
      <c r="M14" s="31"/>
      <c r="N14" s="31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</row>
    <row r="15" spans="1:28" ht="15.95" customHeight="1">
      <c r="A15" s="16"/>
      <c r="B15" s="20"/>
      <c r="C15" s="12"/>
      <c r="D15" s="374" t="s">
        <v>338</v>
      </c>
      <c r="E15" s="356">
        <f ca="1">IF('B. Dashboard'!$D$39="Base case",'B. Dashboard'!F30/'B. Dashboard'!F28,'B. Dashboard'!G30/'B. Dashboard'!G28)*1/IF('D. Graphs'!$C$74=11,1+'D. Graphs'!$D$70,1)*IF('D. Graphs'!$C$74=13,1+'D. Graphs'!$D$70,1)</f>
        <v>4.0000000000000002E-4</v>
      </c>
      <c r="F15" s="32"/>
      <c r="G15" s="23"/>
      <c r="H15" s="31"/>
      <c r="I15" s="31"/>
      <c r="J15" s="31"/>
      <c r="K15" s="31"/>
      <c r="L15" s="31"/>
      <c r="M15" s="31"/>
      <c r="N15" s="31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 spans="1:28" ht="15">
      <c r="A16" s="16"/>
      <c r="B16" s="20"/>
      <c r="C16" s="13"/>
      <c r="D16" s="33" t="s">
        <v>218</v>
      </c>
      <c r="E16" s="409">
        <f>0.064</f>
        <v>6.4000000000000001E-2</v>
      </c>
      <c r="F16" s="379"/>
      <c r="G16" s="23"/>
      <c r="H16" s="31"/>
      <c r="I16" s="31"/>
      <c r="J16" s="31"/>
      <c r="K16" s="31"/>
      <c r="L16" s="31"/>
      <c r="M16" s="31"/>
      <c r="N16" s="31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</row>
    <row r="17" spans="1:27" ht="25.5">
      <c r="A17" s="16"/>
      <c r="B17" s="20"/>
      <c r="C17" s="14"/>
      <c r="D17" s="306" t="s">
        <v>219</v>
      </c>
      <c r="E17" s="325">
        <f ca="1">E15/60</f>
        <v>6.6666666666666666E-6</v>
      </c>
      <c r="F17" s="186"/>
      <c r="G17" s="83"/>
      <c r="H17" s="31"/>
      <c r="I17" s="31"/>
      <c r="J17" s="31"/>
      <c r="K17" s="31"/>
      <c r="L17" s="31"/>
      <c r="M17" s="31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7" ht="25.5">
      <c r="A18" s="16"/>
      <c r="B18" s="20"/>
      <c r="C18" s="14"/>
      <c r="D18" s="306" t="s">
        <v>217</v>
      </c>
      <c r="E18" s="325">
        <f ca="1">E16*E17</f>
        <v>4.2666666666666668E-7</v>
      </c>
      <c r="F18" s="187"/>
      <c r="G18" s="186"/>
      <c r="H18" s="83"/>
      <c r="I18" s="31"/>
      <c r="J18" s="31"/>
      <c r="K18" s="31"/>
      <c r="L18" s="31"/>
      <c r="M18" s="31"/>
      <c r="N18" s="31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</row>
    <row r="19" spans="1:27" ht="25.5">
      <c r="A19" s="16"/>
      <c r="B19" s="20"/>
      <c r="C19" s="14"/>
      <c r="D19" s="375" t="s">
        <v>336</v>
      </c>
      <c r="E19" s="325">
        <f ca="1">E15</f>
        <v>4.0000000000000002E-4</v>
      </c>
      <c r="F19" s="187"/>
      <c r="G19" s="186"/>
      <c r="H19" s="83"/>
      <c r="I19" s="31"/>
      <c r="J19" s="31"/>
      <c r="K19" s="31"/>
      <c r="L19" s="31"/>
      <c r="M19" s="31"/>
      <c r="N19" s="31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</row>
    <row r="20" spans="1:27" ht="15">
      <c r="A20" s="16"/>
      <c r="B20" s="102"/>
      <c r="C20" s="36"/>
      <c r="D20" s="36"/>
      <c r="E20" s="37"/>
      <c r="F20" s="34"/>
      <c r="G20" s="23"/>
      <c r="H20" s="31"/>
      <c r="I20" s="31"/>
      <c r="J20" s="31"/>
      <c r="K20" s="38"/>
      <c r="L20" s="38"/>
      <c r="M20" s="38"/>
      <c r="N20" s="38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</row>
    <row r="21" spans="1:27" ht="15">
      <c r="A21" s="16"/>
      <c r="B21" s="102"/>
      <c r="C21" s="368" t="s">
        <v>222</v>
      </c>
      <c r="D21" s="36"/>
      <c r="E21" s="37"/>
      <c r="F21" s="34"/>
      <c r="G21" s="23"/>
      <c r="H21" s="31"/>
      <c r="I21" s="31"/>
      <c r="J21" s="31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</row>
    <row r="22" spans="1:27" ht="15">
      <c r="A22" s="16"/>
      <c r="B22" s="102"/>
      <c r="C22" s="10"/>
      <c r="D22" s="373"/>
      <c r="E22" s="11"/>
      <c r="F22" s="34"/>
      <c r="G22" s="23"/>
      <c r="H22" s="31"/>
      <c r="I22" s="31"/>
      <c r="J22" s="31"/>
      <c r="K22" s="38"/>
      <c r="L22" s="38"/>
      <c r="M22" s="38"/>
      <c r="N22" s="38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</row>
    <row r="23" spans="1:27" ht="15">
      <c r="A23" s="16"/>
      <c r="B23" s="102"/>
      <c r="C23" s="10"/>
      <c r="D23" s="374" t="s">
        <v>338</v>
      </c>
      <c r="E23" s="356">
        <f ca="1">IF('B. Dashboard'!$D$39="Base case",'B. Dashboard'!F31/'B. Dashboard'!F29,'B. Dashboard'!G31/'B. Dashboard'!G29)*1/IF('D. Graphs'!$C$74=12,1+'D. Graphs'!$D$70,1)*IF('D. Graphs'!$C$74=14,1+'D. Graphs'!$D$70,1)</f>
        <v>1.9999999999999998E-4</v>
      </c>
      <c r="F23" s="34"/>
      <c r="G23" s="23"/>
      <c r="H23" s="31"/>
      <c r="I23" s="31"/>
      <c r="J23" s="31"/>
      <c r="K23" s="38"/>
      <c r="L23" s="38"/>
      <c r="M23" s="38"/>
      <c r="N23" s="38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</row>
    <row r="24" spans="1:27" ht="15">
      <c r="A24" s="16"/>
      <c r="B24" s="102"/>
      <c r="C24" s="12"/>
      <c r="D24" s="374" t="s">
        <v>339</v>
      </c>
      <c r="E24" s="386">
        <f ca="1">IF('B. Dashboard'!$D$39="Base case",'B. Dashboard'!F34,'B. Dashboard'!G34)</f>
        <v>25</v>
      </c>
      <c r="F24" s="34"/>
      <c r="G24" s="23"/>
      <c r="H24" s="31"/>
      <c r="I24" s="31"/>
      <c r="J24" s="31"/>
      <c r="K24" s="38"/>
      <c r="L24" s="38"/>
      <c r="M24" s="38"/>
      <c r="N24" s="38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</row>
    <row r="25" spans="1:27" ht="15">
      <c r="A25" s="16"/>
      <c r="B25" s="102"/>
      <c r="C25" s="13"/>
      <c r="D25" s="376" t="s">
        <v>334</v>
      </c>
      <c r="E25" s="325">
        <f>8/60/60</f>
        <v>2.2222222222222222E-3</v>
      </c>
      <c r="F25" s="34"/>
      <c r="G25" s="23"/>
      <c r="H25" s="31"/>
      <c r="I25" s="31"/>
      <c r="J25" s="31"/>
      <c r="K25" s="38"/>
      <c r="L25" s="38"/>
      <c r="M25" s="38"/>
      <c r="N25" s="38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</row>
    <row r="26" spans="1:27" ht="15">
      <c r="A26" s="16"/>
      <c r="B26" s="102"/>
      <c r="C26" s="14"/>
      <c r="D26" s="375" t="s">
        <v>333</v>
      </c>
      <c r="E26" s="325">
        <f ca="1">1000000*E23*E25/E24</f>
        <v>1.7777777777777774E-2</v>
      </c>
      <c r="F26" s="408"/>
      <c r="G26" s="23"/>
      <c r="H26" s="31"/>
      <c r="I26" s="31"/>
      <c r="J26" s="31"/>
      <c r="K26" s="38"/>
      <c r="L26" s="38"/>
      <c r="M26" s="38"/>
      <c r="N26" s="38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</row>
    <row r="27" spans="1:27" ht="15">
      <c r="A27" s="16"/>
      <c r="B27" s="102"/>
      <c r="C27" s="36"/>
      <c r="D27" s="36"/>
      <c r="E27" s="37"/>
      <c r="F27" s="34"/>
      <c r="G27" s="23"/>
      <c r="H27" s="31"/>
      <c r="I27" s="31"/>
      <c r="J27" s="31"/>
      <c r="K27" s="38"/>
      <c r="L27" s="38"/>
      <c r="M27" s="38"/>
      <c r="N27" s="38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</row>
    <row r="28" spans="1:27" ht="15">
      <c r="A28" s="16"/>
      <c r="B28" s="102"/>
      <c r="C28" s="368" t="s">
        <v>142</v>
      </c>
      <c r="D28" s="36"/>
      <c r="E28" s="37"/>
      <c r="F28" s="34"/>
      <c r="G28" s="23"/>
      <c r="H28" s="31"/>
      <c r="I28" s="31"/>
      <c r="J28" s="31"/>
      <c r="K28" s="38"/>
      <c r="L28" s="38"/>
      <c r="M28" s="38"/>
      <c r="N28" s="38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</row>
    <row r="29" spans="1:27" ht="15">
      <c r="A29" s="16"/>
      <c r="B29" s="102"/>
      <c r="C29" s="10"/>
      <c r="D29" s="373"/>
      <c r="E29" s="11"/>
      <c r="F29" s="34"/>
      <c r="G29" s="23"/>
      <c r="H29" s="31"/>
      <c r="I29" s="31"/>
      <c r="J29" s="31"/>
      <c r="K29" s="38"/>
      <c r="L29" s="38"/>
      <c r="M29" s="38"/>
      <c r="N29" s="38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</row>
    <row r="30" spans="1:27" ht="15">
      <c r="A30" s="16"/>
      <c r="B30" s="102"/>
      <c r="C30" s="12"/>
      <c r="D30" s="374" t="s">
        <v>338</v>
      </c>
      <c r="E30" s="356">
        <f ca="1">IF('B. Dashboard'!$D$39="Base case",'B. Dashboard'!F32/'B. Dashboard'!F29,'B. Dashboard'!G32/'B. Dashboard'!G29)*1/IF('D. Graphs'!$C$74=12,1+'D. Graphs'!$D$70,1)*IF('D. Graphs'!$C$74=15,1+'D. Graphs'!$D$70,1)</f>
        <v>2.6666666666666668E-4</v>
      </c>
      <c r="F30" s="34"/>
      <c r="G30" s="23"/>
      <c r="H30" s="31"/>
      <c r="I30" s="31"/>
      <c r="J30" s="31"/>
      <c r="K30" s="38"/>
      <c r="L30" s="38"/>
      <c r="M30" s="38"/>
      <c r="N30" s="38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</row>
    <row r="31" spans="1:27" ht="15">
      <c r="A31" s="16"/>
      <c r="B31" s="102"/>
      <c r="C31" s="12"/>
      <c r="D31" s="374" t="s">
        <v>339</v>
      </c>
      <c r="E31" s="386">
        <f ca="1">IF('B. Dashboard'!$D$39="Base case",'B. Dashboard'!F34,'B. Dashboard'!G34)*IF('D. Graphs'!$C$74=17,1+'D. Graphs'!$D$70,1)</f>
        <v>25</v>
      </c>
      <c r="F31" s="34"/>
      <c r="G31" s="23"/>
      <c r="H31" s="31"/>
      <c r="I31" s="31"/>
      <c r="J31" s="31"/>
      <c r="K31" s="38"/>
      <c r="L31" s="38"/>
      <c r="M31" s="38"/>
      <c r="N31" s="38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</row>
    <row r="32" spans="1:27" ht="15">
      <c r="A32" s="16"/>
      <c r="B32" s="102"/>
      <c r="C32" s="13"/>
      <c r="D32" s="376" t="s">
        <v>334</v>
      </c>
      <c r="E32" s="325">
        <f>8/60/60</f>
        <v>2.2222222222222222E-3</v>
      </c>
      <c r="F32" s="34"/>
      <c r="G32" s="23"/>
      <c r="H32" s="31"/>
      <c r="I32" s="31"/>
      <c r="J32" s="31"/>
      <c r="K32" s="38"/>
      <c r="L32" s="38"/>
      <c r="M32" s="38"/>
      <c r="N32" s="38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</row>
    <row r="33" spans="1:48" ht="15">
      <c r="A33" s="16"/>
      <c r="B33" s="102"/>
      <c r="C33" s="14"/>
      <c r="D33" s="375" t="s">
        <v>333</v>
      </c>
      <c r="E33" s="325">
        <f ca="1">1000000*E30*E32/E31</f>
        <v>2.3703703703703706E-2</v>
      </c>
      <c r="F33" s="34"/>
      <c r="G33" s="23"/>
      <c r="H33" s="31"/>
      <c r="I33" s="31"/>
      <c r="J33" s="31"/>
      <c r="K33" s="38"/>
      <c r="L33" s="38"/>
      <c r="M33" s="38"/>
      <c r="N33" s="38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</row>
    <row r="34" spans="1:48" ht="15">
      <c r="A34" s="16"/>
      <c r="B34" s="102"/>
      <c r="C34" s="36"/>
      <c r="D34" s="36"/>
      <c r="E34" s="37"/>
      <c r="F34" s="34"/>
      <c r="G34" s="23"/>
      <c r="H34" s="31"/>
      <c r="I34" s="31"/>
      <c r="J34" s="31"/>
      <c r="K34" s="38"/>
      <c r="L34" s="38"/>
      <c r="M34" s="38"/>
      <c r="N34" s="38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</row>
    <row r="35" spans="1:48" ht="15">
      <c r="A35" s="16"/>
      <c r="B35" s="102"/>
      <c r="C35" s="368" t="s">
        <v>379</v>
      </c>
      <c r="D35" s="36"/>
      <c r="E35" s="37"/>
      <c r="F35" s="34"/>
      <c r="G35" s="23"/>
      <c r="H35" s="31"/>
      <c r="I35" s="31"/>
      <c r="J35" s="31"/>
      <c r="K35" s="38"/>
      <c r="L35" s="38"/>
      <c r="M35" s="38"/>
      <c r="N35" s="38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</row>
    <row r="36" spans="1:48" ht="15">
      <c r="A36" s="16"/>
      <c r="B36" s="102"/>
      <c r="C36" s="10"/>
      <c r="D36" s="373"/>
      <c r="E36" s="11"/>
      <c r="F36" s="34"/>
      <c r="G36" s="23"/>
      <c r="H36" s="31"/>
      <c r="I36" s="31"/>
      <c r="J36" s="31"/>
      <c r="K36" s="38"/>
      <c r="L36" s="38"/>
      <c r="M36" s="38"/>
      <c r="N36" s="38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</row>
    <row r="37" spans="1:48" ht="15">
      <c r="A37" s="16"/>
      <c r="B37" s="102"/>
      <c r="C37" s="13"/>
      <c r="D37" s="374" t="s">
        <v>335</v>
      </c>
      <c r="E37" s="410">
        <f ca="1">IF('B. Dashboard'!$D$39="Base case",'B. Dashboard'!F33,'B. Dashboard'!G33)*IF('D. Graphs'!$C$74=16,1+'D. Graphs'!$D$70,1)</f>
        <v>0.1</v>
      </c>
      <c r="F37" s="34"/>
      <c r="G37" s="23"/>
      <c r="H37" s="31"/>
      <c r="I37" s="31"/>
      <c r="J37" s="31"/>
      <c r="K37" s="38"/>
      <c r="L37" s="38"/>
      <c r="M37" s="38"/>
      <c r="N37" s="38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</row>
    <row r="38" spans="1:48" ht="15">
      <c r="A38" s="16"/>
      <c r="B38" s="102"/>
      <c r="C38" s="13"/>
      <c r="D38" s="374" t="s">
        <v>339</v>
      </c>
      <c r="E38" s="386">
        <f ca="1">IF('B. Dashboard'!$D$39="Base case",'B. Dashboard'!F35,'B. Dashboard'!G35)*IF('D. Graphs'!$C$74=18,1+'D. Graphs'!$D$70,1)</f>
        <v>20</v>
      </c>
      <c r="F38" s="34"/>
      <c r="G38" s="23"/>
      <c r="H38" s="31"/>
      <c r="I38" s="31"/>
      <c r="J38" s="31"/>
      <c r="K38" s="38"/>
      <c r="L38" s="38"/>
      <c r="M38" s="38"/>
      <c r="N38" s="38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</row>
    <row r="39" spans="1:48" ht="15">
      <c r="A39" s="16"/>
      <c r="B39" s="102"/>
      <c r="C39" s="14"/>
      <c r="D39" s="375" t="s">
        <v>362</v>
      </c>
      <c r="E39" s="387">
        <f ca="1">E37/E38</f>
        <v>5.0000000000000001E-3</v>
      </c>
      <c r="F39" s="34"/>
      <c r="G39" s="23"/>
      <c r="H39" s="31"/>
      <c r="I39" s="31"/>
      <c r="J39" s="31"/>
      <c r="K39" s="38"/>
      <c r="L39" s="38"/>
      <c r="M39" s="38"/>
      <c r="N39" s="38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</row>
    <row r="40" spans="1:48" ht="15">
      <c r="A40" s="16"/>
      <c r="B40" s="102"/>
      <c r="C40" s="36"/>
      <c r="D40" s="36"/>
      <c r="E40" s="36"/>
      <c r="F40" s="37"/>
      <c r="G40" s="34"/>
      <c r="H40" s="23"/>
      <c r="I40" s="31"/>
      <c r="J40" s="31"/>
      <c r="K40" s="31"/>
      <c r="L40" s="38"/>
      <c r="M40" s="38"/>
      <c r="N40" s="38"/>
      <c r="O40" s="38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</row>
    <row r="41" spans="1:48">
      <c r="A41" s="16"/>
      <c r="B41" s="20"/>
      <c r="C41" s="40"/>
      <c r="D41" s="40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</row>
    <row r="42" spans="1:48">
      <c r="A42" s="16"/>
      <c r="B42" s="20"/>
      <c r="C42" s="40"/>
      <c r="D42" s="40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</row>
    <row r="43" spans="1:48" ht="15.75">
      <c r="A43" s="16"/>
      <c r="B43" s="100">
        <f>B11+0.01</f>
        <v>3.0199999999999996</v>
      </c>
      <c r="C43" s="24" t="s">
        <v>520</v>
      </c>
      <c r="D43" s="40"/>
      <c r="E43" s="39"/>
      <c r="F43" s="39"/>
      <c r="G43" s="39"/>
      <c r="H43" s="39"/>
      <c r="I43" s="39"/>
      <c r="J43" s="39"/>
      <c r="K43" s="39"/>
      <c r="L43" s="31"/>
      <c r="M43" s="31"/>
      <c r="N43" s="31"/>
      <c r="O43" s="31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</row>
    <row r="44" spans="1:48">
      <c r="A44" s="16"/>
      <c r="E44" s="235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</row>
    <row r="45" spans="1:48">
      <c r="A45" s="16"/>
      <c r="C45" s="69" t="s">
        <v>21</v>
      </c>
      <c r="D45" s="56" t="s">
        <v>45</v>
      </c>
      <c r="E45" s="188" t="str">
        <f ca="1">'C. Masterfiles'!$E$13</f>
        <v>MSAN-CMN</v>
      </c>
      <c r="F45" s="188" t="str">
        <f ca="1">'C. Masterfiles'!$E$14</f>
        <v>MSAN-1GE</v>
      </c>
      <c r="G45" s="188" t="str">
        <f ca="1">'C. Masterfiles'!$E$15</f>
        <v>AGGR-CMN</v>
      </c>
      <c r="H45" s="188" t="str">
        <f ca="1">'C. Masterfiles'!$E$16</f>
        <v>AGGR-1GE-MSAN</v>
      </c>
      <c r="I45" s="188" t="str">
        <f ca="1">'C. Masterfiles'!$E$17</f>
        <v>AGGR-2,5GE-AGGR</v>
      </c>
      <c r="J45" s="188" t="str">
        <f ca="1">'C. Masterfiles'!$E$18</f>
        <v>AGGR-PROC</v>
      </c>
      <c r="K45" s="188" t="str">
        <f ca="1">'C. Masterfiles'!$E$19</f>
        <v>EDGE-CMN</v>
      </c>
      <c r="L45" s="188" t="str">
        <f ca="1">'C. Masterfiles'!$E$20</f>
        <v>EDGE-2,5GE-AGGR</v>
      </c>
      <c r="M45" s="188" t="str">
        <f ca="1">'C. Masterfiles'!$E$21</f>
        <v>EDGE-2,5GE-EDGE</v>
      </c>
      <c r="N45" s="188" t="str">
        <f ca="1">'C. Masterfiles'!$E$22</f>
        <v>EDGE-PROC</v>
      </c>
      <c r="O45" s="188" t="str">
        <f ca="1">'C. Masterfiles'!$E$23</f>
        <v>CORE-CMN</v>
      </c>
      <c r="P45" s="188" t="str">
        <f ca="1">'C. Masterfiles'!$E$24</f>
        <v>CORE-2,5GE-EDGE</v>
      </c>
      <c r="Q45" s="188" t="str">
        <f ca="1">'C. Masterfiles'!$E$25</f>
        <v>CORE-2,5GE-CORE</v>
      </c>
      <c r="R45" s="188" t="str">
        <f ca="1">'C. Masterfiles'!$E$26</f>
        <v>CORE-PROC</v>
      </c>
      <c r="S45" s="188" t="str">
        <f ca="1">'C. Masterfiles'!$E$27</f>
        <v>SX-CMN</v>
      </c>
      <c r="T45" s="188" t="str">
        <f ca="1">'C. Masterfiles'!$E$28</f>
        <v>SX-SBC</v>
      </c>
      <c r="U45" s="188" t="str">
        <f ca="1">'C. Masterfiles'!$E$29</f>
        <v>SX-VOICE</v>
      </c>
      <c r="V45" s="188" t="str">
        <f ca="1">'C. Masterfiles'!$E$30</f>
        <v>SX-RTU</v>
      </c>
      <c r="W45" s="188" t="str">
        <f ca="1">'C. Masterfiles'!$E$31</f>
        <v>ICGW-CMN</v>
      </c>
      <c r="X45" s="188" t="str">
        <f ca="1">'C. Masterfiles'!$E$32</f>
        <v>ICGW-CONTROL</v>
      </c>
      <c r="Y45" s="188" t="str">
        <f ca="1">'C. Masterfiles'!$E$33</f>
        <v>ICGW-1GE-CORE</v>
      </c>
      <c r="Z45" s="188" t="str">
        <f ca="1">'C. Masterfiles'!$E$34</f>
        <v>ICGW-TDM-OLO</v>
      </c>
      <c r="AA45" s="188" t="str">
        <f ca="1">'C. Masterfiles'!$E$35</f>
        <v>INTGW-CMN</v>
      </c>
      <c r="AB45" s="188" t="str">
        <f ca="1">'C. Masterfiles'!$E$36</f>
        <v>INTGW-CONTROL</v>
      </c>
      <c r="AC45" s="188" t="str">
        <f ca="1">'C. Masterfiles'!$E$37</f>
        <v>INTGW-1GE-CORE</v>
      </c>
      <c r="AD45" s="188" t="str">
        <f ca="1">'C. Masterfiles'!$E$38</f>
        <v>INTGW-TDM-INT</v>
      </c>
      <c r="AE45" s="188" t="str">
        <f ca="1">'C. Masterfiles'!$E$39</f>
        <v>SGW-CMN</v>
      </c>
      <c r="AF45" s="188" t="str">
        <f ca="1">'C. Masterfiles'!$E$40</f>
        <v>SGW-CONTROL</v>
      </c>
      <c r="AG45" s="188" t="str">
        <f ca="1">'C. Masterfiles'!$E$41</f>
        <v>SGW-SIGTRAN</v>
      </c>
      <c r="AH45" s="188" t="str">
        <f ca="1">'C. Masterfiles'!$E$42</f>
        <v>NMS</v>
      </c>
      <c r="AI45" s="188" t="str">
        <f ca="1">'C. Masterfiles'!$E$43</f>
        <v>OSS</v>
      </c>
      <c r="AJ45" s="188" t="str">
        <f ca="1">'C. Masterfiles'!$E$44</f>
        <v>IBIL</v>
      </c>
    </row>
    <row r="46" spans="1:48" ht="12" customHeight="1">
      <c r="A46" s="16"/>
      <c r="C46" s="487" t="str">
        <f ca="1">'C. Masterfiles'!C86</f>
        <v>S01</v>
      </c>
      <c r="D46" s="487" t="str">
        <f ca="1">'C. Masterfiles'!D86</f>
        <v>Повиквания в мрежата (On Net calls)</v>
      </c>
      <c r="E46" s="340">
        <v>2</v>
      </c>
      <c r="F46" s="340">
        <v>2</v>
      </c>
      <c r="G46" s="340">
        <v>2</v>
      </c>
      <c r="H46" s="340">
        <v>2</v>
      </c>
      <c r="I46" s="340">
        <v>2</v>
      </c>
      <c r="J46" s="340">
        <v>2</v>
      </c>
      <c r="K46" s="340">
        <v>2</v>
      </c>
      <c r="L46" s="340">
        <v>2</v>
      </c>
      <c r="M46" s="340">
        <v>2</v>
      </c>
      <c r="N46" s="340">
        <v>2</v>
      </c>
      <c r="O46" s="340">
        <v>2</v>
      </c>
      <c r="P46" s="340">
        <v>2</v>
      </c>
      <c r="Q46" s="340">
        <v>2</v>
      </c>
      <c r="R46" s="340">
        <v>2</v>
      </c>
      <c r="S46" s="340">
        <v>1</v>
      </c>
      <c r="T46" s="340">
        <v>1</v>
      </c>
      <c r="U46" s="340">
        <v>1</v>
      </c>
      <c r="V46" s="340">
        <v>1</v>
      </c>
      <c r="W46" s="340">
        <v>0</v>
      </c>
      <c r="X46" s="340">
        <v>0</v>
      </c>
      <c r="Y46" s="340">
        <v>0</v>
      </c>
      <c r="Z46" s="340">
        <v>0</v>
      </c>
      <c r="AA46" s="340">
        <v>0</v>
      </c>
      <c r="AB46" s="340">
        <v>0</v>
      </c>
      <c r="AC46" s="340">
        <v>0</v>
      </c>
      <c r="AD46" s="340">
        <v>0</v>
      </c>
      <c r="AE46" s="340">
        <v>0</v>
      </c>
      <c r="AF46" s="340">
        <v>0</v>
      </c>
      <c r="AG46" s="340">
        <v>0</v>
      </c>
      <c r="AH46" s="340">
        <v>1</v>
      </c>
      <c r="AI46" s="340">
        <v>1</v>
      </c>
      <c r="AJ46" s="421">
        <v>1</v>
      </c>
    </row>
    <row r="47" spans="1:48" ht="25.5">
      <c r="A47" s="16"/>
      <c r="C47" s="487" t="str">
        <f ca="1">'C. Masterfiles'!C87</f>
        <v>S02</v>
      </c>
      <c r="D47" s="487" t="str">
        <f ca="1">'C. Masterfiles'!D87</f>
        <v>Изходящи повиквания към ОП (Originating calls to OLO)</v>
      </c>
      <c r="E47" s="340">
        <v>1</v>
      </c>
      <c r="F47" s="340">
        <v>1</v>
      </c>
      <c r="G47" s="340">
        <v>1</v>
      </c>
      <c r="H47" s="340">
        <v>1</v>
      </c>
      <c r="I47" s="340">
        <v>1</v>
      </c>
      <c r="J47" s="340">
        <v>1</v>
      </c>
      <c r="K47" s="340">
        <v>1</v>
      </c>
      <c r="L47" s="340">
        <v>1</v>
      </c>
      <c r="M47" s="340">
        <v>1</v>
      </c>
      <c r="N47" s="340">
        <v>1</v>
      </c>
      <c r="O47" s="340">
        <v>1.5</v>
      </c>
      <c r="P47" s="340">
        <v>1</v>
      </c>
      <c r="Q47" s="340">
        <v>1</v>
      </c>
      <c r="R47" s="340">
        <f t="shared" ref="R47:R52" si="0">O47</f>
        <v>1.5</v>
      </c>
      <c r="S47" s="340">
        <v>1</v>
      </c>
      <c r="T47" s="340">
        <v>1</v>
      </c>
      <c r="U47" s="340">
        <v>1</v>
      </c>
      <c r="V47" s="340">
        <v>1</v>
      </c>
      <c r="W47" s="340">
        <v>1</v>
      </c>
      <c r="X47" s="340">
        <v>1</v>
      </c>
      <c r="Y47" s="340">
        <v>1</v>
      </c>
      <c r="Z47" s="340">
        <v>1</v>
      </c>
      <c r="AA47" s="340">
        <v>0</v>
      </c>
      <c r="AB47" s="340">
        <v>0</v>
      </c>
      <c r="AC47" s="340">
        <v>0</v>
      </c>
      <c r="AD47" s="340">
        <v>0</v>
      </c>
      <c r="AE47" s="340">
        <v>1</v>
      </c>
      <c r="AF47" s="340">
        <v>1</v>
      </c>
      <c r="AG47" s="340">
        <v>1</v>
      </c>
      <c r="AH47" s="340">
        <v>1</v>
      </c>
      <c r="AI47" s="340">
        <v>1</v>
      </c>
      <c r="AJ47" s="421">
        <v>1</v>
      </c>
    </row>
    <row r="48" spans="1:48" ht="25.5">
      <c r="A48" s="16"/>
      <c r="C48" s="487" t="str">
        <f ca="1">'C. Masterfiles'!C88</f>
        <v>S03</v>
      </c>
      <c r="D48" s="487" t="str">
        <f ca="1">'C. Masterfiles'!D88</f>
        <v>Входящи повиквания от ОП (Terminating calls from OLO)</v>
      </c>
      <c r="E48" s="340">
        <v>1</v>
      </c>
      <c r="F48" s="340">
        <v>1</v>
      </c>
      <c r="G48" s="340">
        <v>1</v>
      </c>
      <c r="H48" s="340">
        <v>1</v>
      </c>
      <c r="I48" s="340">
        <v>1</v>
      </c>
      <c r="J48" s="340">
        <v>1</v>
      </c>
      <c r="K48" s="340">
        <v>1</v>
      </c>
      <c r="L48" s="340">
        <v>1</v>
      </c>
      <c r="M48" s="340">
        <v>1</v>
      </c>
      <c r="N48" s="340">
        <v>1</v>
      </c>
      <c r="O48" s="340">
        <v>1.5</v>
      </c>
      <c r="P48" s="340">
        <v>1</v>
      </c>
      <c r="Q48" s="340">
        <v>1</v>
      </c>
      <c r="R48" s="340">
        <v>1.5</v>
      </c>
      <c r="S48" s="340">
        <v>1</v>
      </c>
      <c r="T48" s="340">
        <v>1</v>
      </c>
      <c r="U48" s="340">
        <v>1</v>
      </c>
      <c r="V48" s="340">
        <v>1</v>
      </c>
      <c r="W48" s="340">
        <v>1</v>
      </c>
      <c r="X48" s="340">
        <v>1</v>
      </c>
      <c r="Y48" s="340">
        <v>1</v>
      </c>
      <c r="Z48" s="340">
        <v>1</v>
      </c>
      <c r="AA48" s="340">
        <v>0</v>
      </c>
      <c r="AB48" s="340">
        <v>0</v>
      </c>
      <c r="AC48" s="340">
        <v>0</v>
      </c>
      <c r="AD48" s="340">
        <v>0</v>
      </c>
      <c r="AE48" s="340">
        <v>1</v>
      </c>
      <c r="AF48" s="340">
        <v>1</v>
      </c>
      <c r="AG48" s="340">
        <v>1</v>
      </c>
      <c r="AH48" s="340">
        <v>1</v>
      </c>
      <c r="AI48" s="340">
        <v>1</v>
      </c>
      <c r="AJ48" s="421">
        <v>1</v>
      </c>
    </row>
    <row r="49" spans="1:49" ht="25.5">
      <c r="A49" s="16"/>
      <c r="C49" s="487" t="str">
        <f ca="1">'C. Masterfiles'!C89</f>
        <v>S04</v>
      </c>
      <c r="D49" s="487" t="str">
        <f ca="1">'C. Masterfiles'!D89</f>
        <v>Изходящи международни повиквания (Outgoing Calls to International)</v>
      </c>
      <c r="E49" s="340">
        <v>1</v>
      </c>
      <c r="F49" s="340">
        <v>1</v>
      </c>
      <c r="G49" s="340">
        <v>1</v>
      </c>
      <c r="H49" s="340">
        <v>1</v>
      </c>
      <c r="I49" s="340">
        <v>1</v>
      </c>
      <c r="J49" s="340">
        <v>1</v>
      </c>
      <c r="K49" s="340">
        <v>1</v>
      </c>
      <c r="L49" s="340">
        <v>1</v>
      </c>
      <c r="M49" s="340">
        <v>1</v>
      </c>
      <c r="N49" s="340">
        <v>1</v>
      </c>
      <c r="O49" s="340">
        <v>1.5</v>
      </c>
      <c r="P49" s="340">
        <v>1</v>
      </c>
      <c r="Q49" s="340">
        <v>1</v>
      </c>
      <c r="R49" s="340">
        <f t="shared" si="0"/>
        <v>1.5</v>
      </c>
      <c r="S49" s="340">
        <v>1</v>
      </c>
      <c r="T49" s="340">
        <v>1</v>
      </c>
      <c r="U49" s="340">
        <v>1</v>
      </c>
      <c r="V49" s="340">
        <v>1</v>
      </c>
      <c r="W49" s="340">
        <v>0</v>
      </c>
      <c r="X49" s="340">
        <v>0</v>
      </c>
      <c r="Y49" s="340">
        <v>0</v>
      </c>
      <c r="Z49" s="340">
        <v>0</v>
      </c>
      <c r="AA49" s="340">
        <v>1</v>
      </c>
      <c r="AB49" s="340">
        <v>1</v>
      </c>
      <c r="AC49" s="340">
        <v>1</v>
      </c>
      <c r="AD49" s="340">
        <v>1</v>
      </c>
      <c r="AE49" s="340">
        <v>1</v>
      </c>
      <c r="AF49" s="340">
        <v>1</v>
      </c>
      <c r="AG49" s="340">
        <v>1</v>
      </c>
      <c r="AH49" s="340">
        <v>1</v>
      </c>
      <c r="AI49" s="340">
        <v>1</v>
      </c>
      <c r="AJ49" s="421">
        <v>1</v>
      </c>
    </row>
    <row r="50" spans="1:49" ht="25.5">
      <c r="A50" s="16"/>
      <c r="C50" s="487" t="str">
        <f ca="1">'C. Masterfiles'!C90</f>
        <v>S05</v>
      </c>
      <c r="D50" s="487" t="str">
        <f ca="1">'C. Masterfiles'!D90</f>
        <v>Входящи международни повиквания (Incoming calls from international)</v>
      </c>
      <c r="E50" s="340">
        <v>1</v>
      </c>
      <c r="F50" s="340">
        <v>1</v>
      </c>
      <c r="G50" s="340">
        <v>1</v>
      </c>
      <c r="H50" s="340">
        <v>1</v>
      </c>
      <c r="I50" s="340">
        <v>1</v>
      </c>
      <c r="J50" s="340">
        <v>1</v>
      </c>
      <c r="K50" s="340">
        <v>1</v>
      </c>
      <c r="L50" s="340">
        <v>1</v>
      </c>
      <c r="M50" s="340">
        <v>1</v>
      </c>
      <c r="N50" s="340">
        <v>1</v>
      </c>
      <c r="O50" s="340">
        <v>1.5</v>
      </c>
      <c r="P50" s="340">
        <v>1</v>
      </c>
      <c r="Q50" s="340">
        <v>1</v>
      </c>
      <c r="R50" s="340">
        <f t="shared" si="0"/>
        <v>1.5</v>
      </c>
      <c r="S50" s="340">
        <v>1</v>
      </c>
      <c r="T50" s="340">
        <v>1</v>
      </c>
      <c r="U50" s="340">
        <v>1</v>
      </c>
      <c r="V50" s="340">
        <v>1</v>
      </c>
      <c r="W50" s="340">
        <v>0</v>
      </c>
      <c r="X50" s="340">
        <v>0</v>
      </c>
      <c r="Y50" s="340">
        <v>0</v>
      </c>
      <c r="Z50" s="340">
        <v>0</v>
      </c>
      <c r="AA50" s="340">
        <v>1</v>
      </c>
      <c r="AB50" s="340">
        <v>1</v>
      </c>
      <c r="AC50" s="340">
        <v>1</v>
      </c>
      <c r="AD50" s="340">
        <v>1</v>
      </c>
      <c r="AE50" s="340">
        <v>1</v>
      </c>
      <c r="AF50" s="340">
        <v>1</v>
      </c>
      <c r="AG50" s="340">
        <v>1</v>
      </c>
      <c r="AH50" s="340">
        <v>1</v>
      </c>
      <c r="AI50" s="340">
        <v>1</v>
      </c>
      <c r="AJ50" s="421">
        <v>1</v>
      </c>
    </row>
    <row r="51" spans="1:49">
      <c r="A51" s="16"/>
      <c r="C51" s="487" t="str">
        <f ca="1">'C. Masterfiles'!C91</f>
        <v>S06</v>
      </c>
      <c r="D51" s="487" t="str">
        <f ca="1">'C. Masterfiles'!D91</f>
        <v>Транзит на повиквания (Transit calls)</v>
      </c>
      <c r="E51" s="340">
        <v>0</v>
      </c>
      <c r="F51" s="340">
        <v>0</v>
      </c>
      <c r="G51" s="340">
        <v>0</v>
      </c>
      <c r="H51" s="340">
        <v>0</v>
      </c>
      <c r="I51" s="340">
        <v>0</v>
      </c>
      <c r="J51" s="340">
        <v>0</v>
      </c>
      <c r="K51" s="340">
        <v>0</v>
      </c>
      <c r="L51" s="340">
        <v>0</v>
      </c>
      <c r="M51" s="340">
        <v>0</v>
      </c>
      <c r="N51" s="340">
        <v>0</v>
      </c>
      <c r="O51" s="340">
        <v>2</v>
      </c>
      <c r="P51" s="340">
        <v>0</v>
      </c>
      <c r="Q51" s="340">
        <v>2</v>
      </c>
      <c r="R51" s="340">
        <f t="shared" si="0"/>
        <v>2</v>
      </c>
      <c r="S51" s="340">
        <v>1</v>
      </c>
      <c r="T51" s="340">
        <v>1</v>
      </c>
      <c r="U51" s="340">
        <v>1</v>
      </c>
      <c r="V51" s="340">
        <v>1</v>
      </c>
      <c r="W51" s="340">
        <v>1</v>
      </c>
      <c r="X51" s="340">
        <v>1</v>
      </c>
      <c r="Y51" s="340">
        <v>1</v>
      </c>
      <c r="Z51" s="340">
        <v>1</v>
      </c>
      <c r="AA51" s="340">
        <v>1</v>
      </c>
      <c r="AB51" s="340">
        <v>1</v>
      </c>
      <c r="AC51" s="340">
        <v>1</v>
      </c>
      <c r="AD51" s="340">
        <v>1</v>
      </c>
      <c r="AE51" s="340">
        <v>1</v>
      </c>
      <c r="AF51" s="340">
        <v>1</v>
      </c>
      <c r="AG51" s="340">
        <v>1</v>
      </c>
      <c r="AH51" s="340">
        <v>1</v>
      </c>
      <c r="AI51" s="340">
        <v>1</v>
      </c>
      <c r="AJ51" s="421">
        <v>1</v>
      </c>
    </row>
    <row r="52" spans="1:49" ht="25.5">
      <c r="A52" s="16"/>
      <c r="C52" s="487" t="str">
        <f ca="1">'C. Masterfiles'!C92</f>
        <v>S07</v>
      </c>
      <c r="D52" s="487" t="str">
        <f ca="1">'C. Masterfiles'!D92</f>
        <v>Повиквания към специални номера (Calls to special numbers)</v>
      </c>
      <c r="E52" s="340">
        <v>1</v>
      </c>
      <c r="F52" s="340">
        <v>1</v>
      </c>
      <c r="G52" s="340">
        <v>1</v>
      </c>
      <c r="H52" s="340">
        <v>1</v>
      </c>
      <c r="I52" s="340">
        <v>1</v>
      </c>
      <c r="J52" s="340">
        <v>1</v>
      </c>
      <c r="K52" s="340">
        <v>1</v>
      </c>
      <c r="L52" s="340">
        <v>1</v>
      </c>
      <c r="M52" s="340">
        <v>1</v>
      </c>
      <c r="N52" s="340">
        <v>1</v>
      </c>
      <c r="O52" s="340">
        <v>2</v>
      </c>
      <c r="P52" s="340">
        <v>1</v>
      </c>
      <c r="Q52" s="340">
        <v>1</v>
      </c>
      <c r="R52" s="340">
        <f t="shared" si="0"/>
        <v>2</v>
      </c>
      <c r="S52" s="340">
        <v>1</v>
      </c>
      <c r="T52" s="340">
        <v>1</v>
      </c>
      <c r="U52" s="340">
        <v>1</v>
      </c>
      <c r="V52" s="340">
        <v>1</v>
      </c>
      <c r="W52" s="340">
        <v>1</v>
      </c>
      <c r="X52" s="340">
        <v>1</v>
      </c>
      <c r="Y52" s="340">
        <v>1</v>
      </c>
      <c r="Z52" s="340">
        <v>1</v>
      </c>
      <c r="AA52" s="340">
        <v>0</v>
      </c>
      <c r="AB52" s="340">
        <v>0</v>
      </c>
      <c r="AC52" s="340">
        <v>0</v>
      </c>
      <c r="AD52" s="340">
        <v>0</v>
      </c>
      <c r="AE52" s="340">
        <v>1</v>
      </c>
      <c r="AF52" s="340">
        <v>1</v>
      </c>
      <c r="AG52" s="340">
        <v>1</v>
      </c>
      <c r="AH52" s="340">
        <v>1</v>
      </c>
      <c r="AI52" s="340">
        <v>1</v>
      </c>
      <c r="AJ52" s="421">
        <v>1</v>
      </c>
    </row>
    <row r="53" spans="1:49">
      <c r="A53" s="16"/>
      <c r="C53" s="487" t="str">
        <f ca="1">'C. Masterfiles'!C93</f>
        <v>S08</v>
      </c>
      <c r="D53" s="487" t="str">
        <f ca="1">'C. Masterfiles'!D93</f>
        <v>Достъп до интернет (Internet access)</v>
      </c>
      <c r="E53" s="340">
        <v>1</v>
      </c>
      <c r="F53" s="340">
        <v>1</v>
      </c>
      <c r="G53" s="340">
        <v>1</v>
      </c>
      <c r="H53" s="340">
        <v>1</v>
      </c>
      <c r="I53" s="340">
        <v>1</v>
      </c>
      <c r="J53" s="340">
        <v>1</v>
      </c>
      <c r="K53" s="340">
        <v>1</v>
      </c>
      <c r="L53" s="340">
        <v>1</v>
      </c>
      <c r="M53" s="340">
        <v>1</v>
      </c>
      <c r="N53" s="340">
        <v>1</v>
      </c>
      <c r="O53" s="340">
        <v>1</v>
      </c>
      <c r="P53" s="340">
        <v>0</v>
      </c>
      <c r="Q53" s="340">
        <v>0</v>
      </c>
      <c r="R53" s="340">
        <v>1</v>
      </c>
      <c r="S53" s="340">
        <v>0</v>
      </c>
      <c r="T53" s="340">
        <v>0</v>
      </c>
      <c r="U53" s="340">
        <v>0</v>
      </c>
      <c r="V53" s="340">
        <v>0</v>
      </c>
      <c r="W53" s="340">
        <v>0</v>
      </c>
      <c r="X53" s="340">
        <v>0</v>
      </c>
      <c r="Y53" s="340">
        <v>0</v>
      </c>
      <c r="Z53" s="340">
        <v>0</v>
      </c>
      <c r="AA53" s="340">
        <v>0</v>
      </c>
      <c r="AB53" s="340">
        <v>0</v>
      </c>
      <c r="AC53" s="340">
        <v>0</v>
      </c>
      <c r="AD53" s="340">
        <v>0</v>
      </c>
      <c r="AE53" s="340">
        <v>0</v>
      </c>
      <c r="AF53" s="340">
        <v>0</v>
      </c>
      <c r="AG53" s="340">
        <v>0</v>
      </c>
      <c r="AH53" s="340">
        <v>1</v>
      </c>
      <c r="AI53" s="340">
        <v>1</v>
      </c>
      <c r="AJ53" s="421">
        <v>0</v>
      </c>
    </row>
    <row r="54" spans="1:49" ht="25.5">
      <c r="A54" s="16"/>
      <c r="C54" s="487" t="str">
        <f ca="1">'C. Masterfiles'!C94</f>
        <v>S09</v>
      </c>
      <c r="D54" s="487" t="str">
        <f ca="1">'C. Masterfiles'!D94</f>
        <v>Селищен нает капацитет на дребно (Retail local leased capacity)</v>
      </c>
      <c r="E54" s="340">
        <v>2</v>
      </c>
      <c r="F54" s="340">
        <v>2</v>
      </c>
      <c r="G54" s="340">
        <v>1.5</v>
      </c>
      <c r="H54" s="340">
        <v>1.5</v>
      </c>
      <c r="I54" s="340">
        <v>1.5</v>
      </c>
      <c r="J54" s="340">
        <v>1.5</v>
      </c>
      <c r="K54" s="340">
        <v>0</v>
      </c>
      <c r="L54" s="340">
        <v>0</v>
      </c>
      <c r="M54" s="340">
        <v>0</v>
      </c>
      <c r="N54" s="340">
        <v>0</v>
      </c>
      <c r="O54" s="340">
        <v>0</v>
      </c>
      <c r="P54" s="340">
        <v>0</v>
      </c>
      <c r="Q54" s="340">
        <v>0</v>
      </c>
      <c r="R54" s="340">
        <v>0</v>
      </c>
      <c r="S54" s="340">
        <v>0</v>
      </c>
      <c r="T54" s="340">
        <v>0</v>
      </c>
      <c r="U54" s="340">
        <v>0</v>
      </c>
      <c r="V54" s="340">
        <v>0</v>
      </c>
      <c r="W54" s="340">
        <v>0</v>
      </c>
      <c r="X54" s="340">
        <v>0</v>
      </c>
      <c r="Y54" s="340">
        <v>0</v>
      </c>
      <c r="Z54" s="340">
        <v>0</v>
      </c>
      <c r="AA54" s="340">
        <v>0</v>
      </c>
      <c r="AB54" s="340">
        <v>0</v>
      </c>
      <c r="AC54" s="340">
        <v>0</v>
      </c>
      <c r="AD54" s="340">
        <v>0</v>
      </c>
      <c r="AE54" s="340">
        <v>0</v>
      </c>
      <c r="AF54" s="340">
        <v>0</v>
      </c>
      <c r="AG54" s="340">
        <v>0</v>
      </c>
      <c r="AH54" s="340">
        <v>1</v>
      </c>
      <c r="AI54" s="340">
        <v>1</v>
      </c>
      <c r="AJ54" s="421">
        <v>0</v>
      </c>
    </row>
    <row r="55" spans="1:49" ht="25.5">
      <c r="A55" s="16"/>
      <c r="C55" s="487" t="str">
        <f ca="1">'C. Masterfiles'!C95</f>
        <v>S10</v>
      </c>
      <c r="D55" s="487" t="str">
        <f ca="1">'C. Masterfiles'!D95</f>
        <v>Национален нает капацитет на дребно (Retail long distance leased capacity)</v>
      </c>
      <c r="E55" s="340">
        <v>2</v>
      </c>
      <c r="F55" s="340">
        <v>2</v>
      </c>
      <c r="G55" s="340">
        <v>2</v>
      </c>
      <c r="H55" s="340">
        <v>2</v>
      </c>
      <c r="I55" s="340">
        <v>2</v>
      </c>
      <c r="J55" s="340">
        <v>2</v>
      </c>
      <c r="K55" s="340">
        <v>2</v>
      </c>
      <c r="L55" s="340">
        <v>2</v>
      </c>
      <c r="M55" s="340">
        <v>2</v>
      </c>
      <c r="N55" s="340">
        <v>2</v>
      </c>
      <c r="O55" s="340">
        <v>1.5</v>
      </c>
      <c r="P55" s="340">
        <v>1.5</v>
      </c>
      <c r="Q55" s="340">
        <v>1.5</v>
      </c>
      <c r="R55" s="340">
        <v>1.5</v>
      </c>
      <c r="S55" s="340">
        <v>0</v>
      </c>
      <c r="T55" s="340">
        <v>0</v>
      </c>
      <c r="U55" s="340">
        <v>0</v>
      </c>
      <c r="V55" s="340">
        <v>0</v>
      </c>
      <c r="W55" s="340">
        <v>0</v>
      </c>
      <c r="X55" s="340">
        <v>0</v>
      </c>
      <c r="Y55" s="340">
        <v>0</v>
      </c>
      <c r="Z55" s="340">
        <v>0</v>
      </c>
      <c r="AA55" s="340">
        <v>0</v>
      </c>
      <c r="AB55" s="340">
        <v>0</v>
      </c>
      <c r="AC55" s="340">
        <v>0</v>
      </c>
      <c r="AD55" s="340">
        <v>0</v>
      </c>
      <c r="AE55" s="340">
        <v>0</v>
      </c>
      <c r="AF55" s="340">
        <v>0</v>
      </c>
      <c r="AG55" s="340">
        <v>0</v>
      </c>
      <c r="AH55" s="340">
        <v>1</v>
      </c>
      <c r="AI55" s="340">
        <v>1</v>
      </c>
      <c r="AJ55" s="421">
        <v>0</v>
      </c>
    </row>
    <row r="56" spans="1:49" ht="25.5">
      <c r="A56" s="16"/>
      <c r="C56" s="487" t="str">
        <f ca="1">'C. Masterfiles'!C96</f>
        <v>S11</v>
      </c>
      <c r="D56" s="487" t="str">
        <f ca="1">'C. Masterfiles'!D96</f>
        <v>Международен нает капацитет на дребно (Retail International leased capacity)</v>
      </c>
      <c r="E56" s="340">
        <v>1</v>
      </c>
      <c r="F56" s="340">
        <v>1</v>
      </c>
      <c r="G56" s="340">
        <v>1</v>
      </c>
      <c r="H56" s="340">
        <v>1</v>
      </c>
      <c r="I56" s="340">
        <v>1</v>
      </c>
      <c r="J56" s="340">
        <v>1</v>
      </c>
      <c r="K56" s="340">
        <v>1</v>
      </c>
      <c r="L56" s="340">
        <v>1</v>
      </c>
      <c r="M56" s="340">
        <v>1</v>
      </c>
      <c r="N56" s="340">
        <v>1</v>
      </c>
      <c r="O56" s="340">
        <v>1</v>
      </c>
      <c r="P56" s="340">
        <v>1</v>
      </c>
      <c r="Q56" s="340">
        <v>1</v>
      </c>
      <c r="R56" s="340">
        <v>1</v>
      </c>
      <c r="S56" s="340">
        <v>0</v>
      </c>
      <c r="T56" s="340">
        <v>0</v>
      </c>
      <c r="U56" s="340">
        <v>0</v>
      </c>
      <c r="V56" s="340">
        <v>0</v>
      </c>
      <c r="W56" s="340">
        <v>0</v>
      </c>
      <c r="X56" s="340">
        <v>0</v>
      </c>
      <c r="Y56" s="340">
        <v>0</v>
      </c>
      <c r="Z56" s="340">
        <v>0</v>
      </c>
      <c r="AA56" s="340">
        <v>0</v>
      </c>
      <c r="AB56" s="340">
        <v>0</v>
      </c>
      <c r="AC56" s="340">
        <v>0</v>
      </c>
      <c r="AD56" s="340">
        <v>0</v>
      </c>
      <c r="AE56" s="340">
        <v>0</v>
      </c>
      <c r="AF56" s="340">
        <v>0</v>
      </c>
      <c r="AG56" s="340">
        <v>0</v>
      </c>
      <c r="AH56" s="340">
        <v>1</v>
      </c>
      <c r="AI56" s="340">
        <v>1</v>
      </c>
      <c r="AJ56" s="421">
        <v>0</v>
      </c>
    </row>
    <row r="57" spans="1:49">
      <c r="A57" s="16"/>
      <c r="C57" s="487" t="str">
        <f ca="1">'C. Masterfiles'!C97</f>
        <v>S12</v>
      </c>
      <c r="D57" s="487" t="str">
        <f ca="1">'C. Masterfiles'!D97</f>
        <v>IPTV</v>
      </c>
      <c r="E57" s="340">
        <v>1</v>
      </c>
      <c r="F57" s="340">
        <v>1</v>
      </c>
      <c r="G57" s="340">
        <v>1</v>
      </c>
      <c r="H57" s="340">
        <v>1</v>
      </c>
      <c r="I57" s="340">
        <v>1</v>
      </c>
      <c r="J57" s="340">
        <v>1</v>
      </c>
      <c r="K57" s="340">
        <v>1</v>
      </c>
      <c r="L57" s="340">
        <v>1</v>
      </c>
      <c r="M57" s="340">
        <v>1</v>
      </c>
      <c r="N57" s="340">
        <v>1</v>
      </c>
      <c r="O57" s="340">
        <v>1</v>
      </c>
      <c r="P57" s="340">
        <v>1</v>
      </c>
      <c r="Q57" s="340">
        <v>1</v>
      </c>
      <c r="R57" s="340">
        <v>1</v>
      </c>
      <c r="S57" s="340">
        <v>0</v>
      </c>
      <c r="T57" s="340">
        <v>0</v>
      </c>
      <c r="U57" s="340">
        <v>0</v>
      </c>
      <c r="V57" s="340">
        <v>0</v>
      </c>
      <c r="W57" s="340">
        <v>0</v>
      </c>
      <c r="X57" s="340">
        <v>0</v>
      </c>
      <c r="Y57" s="340">
        <v>0</v>
      </c>
      <c r="Z57" s="340">
        <v>0</v>
      </c>
      <c r="AA57" s="340">
        <v>0</v>
      </c>
      <c r="AB57" s="340">
        <v>0</v>
      </c>
      <c r="AC57" s="340">
        <v>0</v>
      </c>
      <c r="AD57" s="340">
        <v>0</v>
      </c>
      <c r="AE57" s="340">
        <v>0</v>
      </c>
      <c r="AF57" s="340">
        <v>0</v>
      </c>
      <c r="AG57" s="340">
        <v>0</v>
      </c>
      <c r="AH57" s="340">
        <v>1</v>
      </c>
      <c r="AI57" s="340">
        <v>1</v>
      </c>
      <c r="AJ57" s="421">
        <v>0</v>
      </c>
    </row>
    <row r="58" spans="1:49" ht="12" customHeight="1">
      <c r="A58" s="16"/>
      <c r="C58" s="487" t="str">
        <f ca="1">'C. Masterfiles'!C98</f>
        <v>S13</v>
      </c>
      <c r="D58" s="487" t="str">
        <f ca="1">'C. Masterfiles'!D98</f>
        <v>Селищен нает капацитет на едро (Wholesale local leased capacity)</v>
      </c>
      <c r="E58" s="340">
        <v>1</v>
      </c>
      <c r="F58" s="340">
        <v>1</v>
      </c>
      <c r="G58" s="340">
        <v>1</v>
      </c>
      <c r="H58" s="340">
        <v>1</v>
      </c>
      <c r="I58" s="340">
        <v>1</v>
      </c>
      <c r="J58" s="340">
        <v>1</v>
      </c>
      <c r="K58" s="340">
        <v>1</v>
      </c>
      <c r="L58" s="340">
        <v>1</v>
      </c>
      <c r="M58" s="340">
        <v>1</v>
      </c>
      <c r="N58" s="340">
        <v>1</v>
      </c>
      <c r="O58" s="340">
        <v>1.5</v>
      </c>
      <c r="P58" s="340">
        <v>2</v>
      </c>
      <c r="Q58" s="340">
        <v>1</v>
      </c>
      <c r="R58" s="340">
        <v>1.5</v>
      </c>
      <c r="S58" s="340">
        <v>0</v>
      </c>
      <c r="T58" s="340">
        <v>0</v>
      </c>
      <c r="U58" s="340">
        <v>0</v>
      </c>
      <c r="V58" s="340">
        <v>0</v>
      </c>
      <c r="W58" s="340">
        <v>1</v>
      </c>
      <c r="X58" s="340">
        <v>1</v>
      </c>
      <c r="Y58" s="340">
        <v>1</v>
      </c>
      <c r="Z58" s="340">
        <v>1</v>
      </c>
      <c r="AA58" s="340">
        <v>0</v>
      </c>
      <c r="AB58" s="340">
        <v>0</v>
      </c>
      <c r="AC58" s="340">
        <v>0</v>
      </c>
      <c r="AD58" s="340">
        <v>0</v>
      </c>
      <c r="AE58" s="340">
        <v>0</v>
      </c>
      <c r="AF58" s="340">
        <v>0</v>
      </c>
      <c r="AG58" s="340">
        <v>0</v>
      </c>
      <c r="AH58" s="340">
        <v>1</v>
      </c>
      <c r="AI58" s="340">
        <v>1</v>
      </c>
      <c r="AJ58" s="421">
        <v>0</v>
      </c>
    </row>
    <row r="59" spans="1:49" ht="12" customHeight="1">
      <c r="A59" s="16"/>
      <c r="C59" s="487" t="str">
        <f ca="1">'C. Masterfiles'!C99</f>
        <v>S14</v>
      </c>
      <c r="D59" s="487" t="str">
        <f ca="1">'C. Masterfiles'!D99</f>
        <v>Национален нает капацитет на  едро (Wholesale long distance leased capacity)</v>
      </c>
      <c r="E59" s="340">
        <v>1</v>
      </c>
      <c r="F59" s="340">
        <v>1</v>
      </c>
      <c r="G59" s="340">
        <v>1</v>
      </c>
      <c r="H59" s="340">
        <v>1</v>
      </c>
      <c r="I59" s="340">
        <v>1</v>
      </c>
      <c r="J59" s="340">
        <v>1</v>
      </c>
      <c r="K59" s="340">
        <v>1</v>
      </c>
      <c r="L59" s="340">
        <v>1</v>
      </c>
      <c r="M59" s="340">
        <v>1</v>
      </c>
      <c r="N59" s="340">
        <v>1</v>
      </c>
      <c r="O59" s="340">
        <v>1.5</v>
      </c>
      <c r="P59" s="340">
        <v>2</v>
      </c>
      <c r="Q59" s="340">
        <v>1</v>
      </c>
      <c r="R59" s="340">
        <v>1.5</v>
      </c>
      <c r="S59" s="340">
        <v>0</v>
      </c>
      <c r="T59" s="340">
        <v>0</v>
      </c>
      <c r="U59" s="340">
        <v>0</v>
      </c>
      <c r="V59" s="340">
        <v>0</v>
      </c>
      <c r="W59" s="340">
        <v>1</v>
      </c>
      <c r="X59" s="340">
        <v>1</v>
      </c>
      <c r="Y59" s="340">
        <v>1</v>
      </c>
      <c r="Z59" s="340">
        <v>1</v>
      </c>
      <c r="AA59" s="340">
        <v>0</v>
      </c>
      <c r="AB59" s="340">
        <v>0</v>
      </c>
      <c r="AC59" s="340">
        <v>0</v>
      </c>
      <c r="AD59" s="340">
        <v>0</v>
      </c>
      <c r="AE59" s="340">
        <v>0</v>
      </c>
      <c r="AF59" s="340">
        <v>0</v>
      </c>
      <c r="AG59" s="340">
        <v>0</v>
      </c>
      <c r="AH59" s="340">
        <v>1</v>
      </c>
      <c r="AI59" s="340">
        <v>1</v>
      </c>
      <c r="AJ59" s="421">
        <v>0</v>
      </c>
    </row>
    <row r="60" spans="1:49" ht="12" customHeight="1">
      <c r="A60" s="16"/>
      <c r="C60" s="487" t="str">
        <f ca="1">'C. Masterfiles'!C100</f>
        <v>S15</v>
      </c>
      <c r="D60" s="487" t="str">
        <f ca="1">'C. Masterfiles'!D100</f>
        <v>Международен нает капацитет на  едро (Wholesale International leased capacity)</v>
      </c>
      <c r="E60" s="340">
        <v>1</v>
      </c>
      <c r="F60" s="340">
        <v>1</v>
      </c>
      <c r="G60" s="340">
        <v>1</v>
      </c>
      <c r="H60" s="340">
        <v>1</v>
      </c>
      <c r="I60" s="340">
        <v>1</v>
      </c>
      <c r="J60" s="340">
        <v>1</v>
      </c>
      <c r="K60" s="340">
        <v>1</v>
      </c>
      <c r="L60" s="340">
        <v>1</v>
      </c>
      <c r="M60" s="340">
        <v>1</v>
      </c>
      <c r="N60" s="340">
        <v>1</v>
      </c>
      <c r="O60" s="340">
        <v>1</v>
      </c>
      <c r="P60" s="340">
        <v>1</v>
      </c>
      <c r="Q60" s="340">
        <v>1</v>
      </c>
      <c r="R60" s="340">
        <v>1</v>
      </c>
      <c r="S60" s="340">
        <v>0</v>
      </c>
      <c r="T60" s="340">
        <v>0</v>
      </c>
      <c r="U60" s="340">
        <v>0</v>
      </c>
      <c r="V60" s="340">
        <v>0</v>
      </c>
      <c r="W60" s="340">
        <v>0</v>
      </c>
      <c r="X60" s="340">
        <v>0</v>
      </c>
      <c r="Y60" s="340">
        <v>0</v>
      </c>
      <c r="Z60" s="340">
        <v>0</v>
      </c>
      <c r="AA60" s="340">
        <v>1</v>
      </c>
      <c r="AB60" s="340">
        <v>1</v>
      </c>
      <c r="AC60" s="340">
        <v>1</v>
      </c>
      <c r="AD60" s="340">
        <v>1</v>
      </c>
      <c r="AE60" s="340">
        <v>0</v>
      </c>
      <c r="AF60" s="340">
        <v>0</v>
      </c>
      <c r="AG60" s="340">
        <v>0</v>
      </c>
      <c r="AH60" s="340">
        <v>1</v>
      </c>
      <c r="AI60" s="340">
        <v>1</v>
      </c>
      <c r="AJ60" s="421">
        <v>0</v>
      </c>
    </row>
    <row r="61" spans="1:49">
      <c r="A61" s="16"/>
      <c r="E61" s="309"/>
      <c r="F61" s="309"/>
      <c r="G61" s="309"/>
      <c r="H61" s="309"/>
      <c r="I61" s="309"/>
      <c r="J61" s="309"/>
      <c r="K61" s="309"/>
      <c r="L61" s="309"/>
      <c r="M61" s="309"/>
      <c r="N61" s="309"/>
      <c r="O61" s="309"/>
      <c r="P61" s="309"/>
      <c r="Q61" s="309"/>
      <c r="R61" s="309"/>
      <c r="S61" s="309"/>
      <c r="T61" s="309"/>
      <c r="U61" s="309"/>
      <c r="V61" s="309"/>
      <c r="W61" s="309"/>
      <c r="X61" s="309"/>
      <c r="Y61" s="309"/>
      <c r="Z61" s="309"/>
      <c r="AA61" s="309"/>
      <c r="AB61" s="309"/>
      <c r="AC61" s="309"/>
      <c r="AD61" s="309"/>
      <c r="AE61" s="309"/>
      <c r="AF61" s="309"/>
      <c r="AG61" s="309"/>
      <c r="AH61" s="309"/>
      <c r="AI61" s="309"/>
      <c r="AJ61" s="309"/>
      <c r="AK61" s="309"/>
      <c r="AL61" s="309"/>
      <c r="AM61" s="309"/>
      <c r="AN61" s="309"/>
      <c r="AO61" s="309"/>
      <c r="AP61" s="309"/>
      <c r="AQ61" s="309"/>
      <c r="AR61" s="309"/>
      <c r="AS61" s="309"/>
      <c r="AT61" s="309"/>
      <c r="AU61" s="309"/>
      <c r="AV61" s="309"/>
      <c r="AW61" s="309"/>
    </row>
    <row r="62" spans="1:49">
      <c r="A62" s="16"/>
    </row>
    <row r="63" spans="1:49" ht="15.75">
      <c r="A63" s="16"/>
      <c r="B63" s="100">
        <f>B43+0.01</f>
        <v>3.0299999999999994</v>
      </c>
      <c r="C63" s="24" t="s">
        <v>521</v>
      </c>
      <c r="I63" s="52"/>
      <c r="L63" s="52"/>
      <c r="O63" s="52"/>
      <c r="R63" s="52"/>
      <c r="U63" s="52"/>
    </row>
    <row r="64" spans="1:49">
      <c r="A64" s="16"/>
      <c r="E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</row>
    <row r="65" spans="1:10">
      <c r="A65" s="16"/>
      <c r="C65" s="69" t="s">
        <v>21</v>
      </c>
      <c r="D65" s="56" t="s">
        <v>45</v>
      </c>
      <c r="E65" s="189" t="str">
        <f ca="1">'C. Masterfiles'!$D$51</f>
        <v>MSAN ring</v>
      </c>
      <c r="F65" s="189" t="str">
        <f ca="1">'C. Masterfiles'!$D$52</f>
        <v>AGGR ring</v>
      </c>
      <c r="G65" s="189" t="str">
        <f ca="1">'C. Masterfiles'!$D$53</f>
        <v>EDGE ring</v>
      </c>
      <c r="H65" s="189" t="str">
        <f ca="1">'C. Masterfiles'!$D$54</f>
        <v>CORE ring</v>
      </c>
      <c r="I65" s="189" t="str">
        <f ca="1">'C. Masterfiles'!$D$55</f>
        <v>CORE-ICGW</v>
      </c>
      <c r="J65" s="189" t="str">
        <f ca="1">'C. Masterfiles'!$D$56</f>
        <v>CORE-INTGW</v>
      </c>
    </row>
    <row r="66" spans="1:10" ht="12" customHeight="1">
      <c r="A66" s="16"/>
      <c r="C66" s="487" t="str">
        <f ca="1">'C. Masterfiles'!C86</f>
        <v>S01</v>
      </c>
      <c r="D66" s="487" t="str">
        <f ca="1">'C. Masterfiles'!D86</f>
        <v>Повиквания в мрежата (On Net calls)</v>
      </c>
      <c r="E66" s="340">
        <v>2</v>
      </c>
      <c r="F66" s="340">
        <v>2</v>
      </c>
      <c r="G66" s="340">
        <v>2</v>
      </c>
      <c r="H66" s="340">
        <v>1</v>
      </c>
      <c r="I66" s="340">
        <v>0</v>
      </c>
      <c r="J66" s="340">
        <v>0</v>
      </c>
    </row>
    <row r="67" spans="1:10" ht="25.5">
      <c r="A67" s="16"/>
      <c r="C67" s="487" t="str">
        <f ca="1">'C. Masterfiles'!C87</f>
        <v>S02</v>
      </c>
      <c r="D67" s="487" t="str">
        <f ca="1">'C. Masterfiles'!D87</f>
        <v>Изходящи повиквания към ОП (Originating calls to OLO)</v>
      </c>
      <c r="E67" s="340">
        <v>1</v>
      </c>
      <c r="F67" s="340">
        <v>1</v>
      </c>
      <c r="G67" s="340">
        <v>1</v>
      </c>
      <c r="H67" s="340">
        <v>0.5</v>
      </c>
      <c r="I67" s="340">
        <v>1</v>
      </c>
      <c r="J67" s="340">
        <v>0</v>
      </c>
    </row>
    <row r="68" spans="1:10" ht="25.5">
      <c r="A68" s="16"/>
      <c r="C68" s="487" t="str">
        <f ca="1">'C. Masterfiles'!C88</f>
        <v>S03</v>
      </c>
      <c r="D68" s="487" t="str">
        <f ca="1">'C. Masterfiles'!D88</f>
        <v>Входящи повиквания от ОП (Terminating calls from OLO)</v>
      </c>
      <c r="E68" s="340">
        <v>1</v>
      </c>
      <c r="F68" s="340">
        <v>1</v>
      </c>
      <c r="G68" s="340">
        <v>1</v>
      </c>
      <c r="H68" s="340">
        <v>0.5</v>
      </c>
      <c r="I68" s="340">
        <v>1</v>
      </c>
      <c r="J68" s="340">
        <v>0</v>
      </c>
    </row>
    <row r="69" spans="1:10" ht="25.5">
      <c r="A69" s="16"/>
      <c r="C69" s="487" t="str">
        <f ca="1">'C. Masterfiles'!C89</f>
        <v>S04</v>
      </c>
      <c r="D69" s="487" t="str">
        <f ca="1">'C. Masterfiles'!D89</f>
        <v>Изходящи международни повиквания (Outgoing Calls to International)</v>
      </c>
      <c r="E69" s="340">
        <v>1</v>
      </c>
      <c r="F69" s="340">
        <v>1</v>
      </c>
      <c r="G69" s="340">
        <v>1</v>
      </c>
      <c r="H69" s="340">
        <v>0.5</v>
      </c>
      <c r="I69" s="340">
        <v>0</v>
      </c>
      <c r="J69" s="340">
        <v>1</v>
      </c>
    </row>
    <row r="70" spans="1:10" ht="25.5">
      <c r="A70" s="16"/>
      <c r="C70" s="487" t="str">
        <f ca="1">'C. Masterfiles'!C90</f>
        <v>S05</v>
      </c>
      <c r="D70" s="487" t="str">
        <f ca="1">'C. Masterfiles'!D90</f>
        <v>Входящи международни повиквания (Incoming calls from international)</v>
      </c>
      <c r="E70" s="340">
        <v>1</v>
      </c>
      <c r="F70" s="340">
        <v>1</v>
      </c>
      <c r="G70" s="340">
        <v>1</v>
      </c>
      <c r="H70" s="340">
        <v>0.5</v>
      </c>
      <c r="I70" s="340">
        <v>0</v>
      </c>
      <c r="J70" s="340">
        <v>1</v>
      </c>
    </row>
    <row r="71" spans="1:10">
      <c r="A71" s="16"/>
      <c r="C71" s="487" t="str">
        <f ca="1">'C. Masterfiles'!C91</f>
        <v>S06</v>
      </c>
      <c r="D71" s="487" t="str">
        <f ca="1">'C. Masterfiles'!D91</f>
        <v>Транзит на повиквания (Transit calls)</v>
      </c>
      <c r="E71" s="340">
        <v>0</v>
      </c>
      <c r="F71" s="340">
        <v>0</v>
      </c>
      <c r="G71" s="340">
        <v>0</v>
      </c>
      <c r="H71" s="340">
        <v>1</v>
      </c>
      <c r="I71" s="340">
        <v>1</v>
      </c>
      <c r="J71" s="340">
        <v>0</v>
      </c>
    </row>
    <row r="72" spans="1:10" ht="25.5">
      <c r="A72" s="16"/>
      <c r="C72" s="487" t="str">
        <f ca="1">'C. Masterfiles'!C92</f>
        <v>S07</v>
      </c>
      <c r="D72" s="487" t="str">
        <f ca="1">'C. Masterfiles'!D92</f>
        <v>Повиквания към специални номера (Calls to special numbers)</v>
      </c>
      <c r="E72" s="340">
        <v>1</v>
      </c>
      <c r="F72" s="340">
        <v>1</v>
      </c>
      <c r="G72" s="340">
        <v>1</v>
      </c>
      <c r="H72" s="340">
        <v>1</v>
      </c>
      <c r="I72" s="340">
        <v>1</v>
      </c>
      <c r="J72" s="340">
        <v>0</v>
      </c>
    </row>
    <row r="73" spans="1:10">
      <c r="A73" s="16"/>
      <c r="C73" s="487" t="str">
        <f ca="1">'C. Masterfiles'!C93</f>
        <v>S08</v>
      </c>
      <c r="D73" s="487" t="str">
        <f ca="1">'C. Masterfiles'!D93</f>
        <v>Достъп до интернет (Internet access)</v>
      </c>
      <c r="E73" s="340">
        <v>1</v>
      </c>
      <c r="F73" s="340">
        <v>1</v>
      </c>
      <c r="G73" s="340">
        <v>1</v>
      </c>
      <c r="H73" s="340">
        <v>1</v>
      </c>
      <c r="I73" s="340">
        <v>0</v>
      </c>
      <c r="J73" s="340">
        <v>1</v>
      </c>
    </row>
    <row r="74" spans="1:10" ht="25.5">
      <c r="A74" s="16"/>
      <c r="C74" s="487" t="str">
        <f ca="1">'C. Masterfiles'!C94</f>
        <v>S09</v>
      </c>
      <c r="D74" s="487" t="str">
        <f ca="1">'C. Masterfiles'!D94</f>
        <v>Селищен нает капацитет на дребно (Retail local leased capacity)</v>
      </c>
      <c r="E74" s="340">
        <v>2</v>
      </c>
      <c r="F74" s="340">
        <v>1.5</v>
      </c>
      <c r="G74" s="340">
        <v>0</v>
      </c>
      <c r="H74" s="340">
        <v>0</v>
      </c>
      <c r="I74" s="340">
        <v>0</v>
      </c>
      <c r="J74" s="340">
        <v>0</v>
      </c>
    </row>
    <row r="75" spans="1:10" ht="25.5">
      <c r="A75" s="16"/>
      <c r="C75" s="487" t="str">
        <f ca="1">'C. Masterfiles'!C95</f>
        <v>S10</v>
      </c>
      <c r="D75" s="487" t="str">
        <f ca="1">'C. Masterfiles'!D95</f>
        <v>Национален нает капацитет на дребно (Retail long distance leased capacity)</v>
      </c>
      <c r="E75" s="340">
        <v>2</v>
      </c>
      <c r="F75" s="340">
        <v>2</v>
      </c>
      <c r="G75" s="340">
        <v>2</v>
      </c>
      <c r="H75" s="340">
        <v>1.5</v>
      </c>
      <c r="I75" s="340">
        <v>0</v>
      </c>
      <c r="J75" s="340">
        <v>0</v>
      </c>
    </row>
    <row r="76" spans="1:10" ht="25.5">
      <c r="A76" s="16"/>
      <c r="C76" s="487" t="str">
        <f ca="1">'C. Masterfiles'!C96</f>
        <v>S11</v>
      </c>
      <c r="D76" s="487" t="str">
        <f ca="1">'C. Masterfiles'!D96</f>
        <v>Международен нает капацитет на дребно (Retail International leased capacity)</v>
      </c>
      <c r="E76" s="340">
        <v>1</v>
      </c>
      <c r="F76" s="340">
        <v>1</v>
      </c>
      <c r="G76" s="340">
        <v>1</v>
      </c>
      <c r="H76" s="340">
        <v>1</v>
      </c>
      <c r="I76" s="340">
        <v>0</v>
      </c>
      <c r="J76" s="340">
        <v>1</v>
      </c>
    </row>
    <row r="77" spans="1:10">
      <c r="A77" s="16"/>
      <c r="C77" s="487" t="str">
        <f ca="1">'C. Masterfiles'!C97</f>
        <v>S12</v>
      </c>
      <c r="D77" s="487" t="str">
        <f ca="1">'C. Masterfiles'!D97</f>
        <v>IPTV</v>
      </c>
      <c r="E77" s="340">
        <v>1</v>
      </c>
      <c r="F77" s="340">
        <v>1</v>
      </c>
      <c r="G77" s="340">
        <v>1</v>
      </c>
      <c r="H77" s="340">
        <v>1</v>
      </c>
      <c r="I77" s="340">
        <v>0</v>
      </c>
      <c r="J77" s="340">
        <v>0</v>
      </c>
    </row>
    <row r="78" spans="1:10" ht="25.5">
      <c r="A78" s="16"/>
      <c r="C78" s="487" t="str">
        <f ca="1">'C. Masterfiles'!C98</f>
        <v>S13</v>
      </c>
      <c r="D78" s="487" t="str">
        <f ca="1">'C. Masterfiles'!D98</f>
        <v>Селищен нает капацитет на едро (Wholesale local leased capacity)</v>
      </c>
      <c r="E78" s="340">
        <v>1</v>
      </c>
      <c r="F78" s="340">
        <v>1</v>
      </c>
      <c r="G78" s="340">
        <v>1</v>
      </c>
      <c r="H78" s="340">
        <v>0.5</v>
      </c>
      <c r="I78" s="340">
        <v>1</v>
      </c>
      <c r="J78" s="340">
        <v>0</v>
      </c>
    </row>
    <row r="79" spans="1:10" ht="25.5">
      <c r="A79" s="16"/>
      <c r="C79" s="487" t="str">
        <f ca="1">'C. Masterfiles'!C99</f>
        <v>S14</v>
      </c>
      <c r="D79" s="487" t="str">
        <f ca="1">'C. Masterfiles'!D99</f>
        <v>Национален нает капацитет на  едро (Wholesale long distance leased capacity)</v>
      </c>
      <c r="E79" s="340">
        <v>1</v>
      </c>
      <c r="F79" s="340">
        <v>1</v>
      </c>
      <c r="G79" s="340">
        <v>1</v>
      </c>
      <c r="H79" s="340">
        <v>0.5</v>
      </c>
      <c r="I79" s="340">
        <v>1</v>
      </c>
      <c r="J79" s="340">
        <v>0</v>
      </c>
    </row>
    <row r="80" spans="1:10" ht="25.5">
      <c r="A80" s="16"/>
      <c r="C80" s="487" t="str">
        <f ca="1">'C. Masterfiles'!C100</f>
        <v>S15</v>
      </c>
      <c r="D80" s="487" t="str">
        <f ca="1">'C. Masterfiles'!D100</f>
        <v>Международен нает капацитет на  едро (Wholesale International leased capacity)</v>
      </c>
      <c r="E80" s="340">
        <v>1</v>
      </c>
      <c r="F80" s="340">
        <v>1</v>
      </c>
      <c r="G80" s="340">
        <v>1</v>
      </c>
      <c r="H80" s="340">
        <v>1</v>
      </c>
      <c r="I80" s="340">
        <v>0</v>
      </c>
      <c r="J80" s="340">
        <v>1</v>
      </c>
    </row>
    <row r="81" spans="1:12">
      <c r="A81" s="16"/>
    </row>
    <row r="82" spans="1:12">
      <c r="A82" s="16"/>
    </row>
    <row r="83" spans="1:12" ht="15.75">
      <c r="A83" s="16"/>
      <c r="B83" s="100">
        <f>B63+0.01</f>
        <v>3.0399999999999991</v>
      </c>
      <c r="C83" s="24" t="s">
        <v>522</v>
      </c>
    </row>
    <row r="84" spans="1:12">
      <c r="A84" s="16"/>
    </row>
    <row r="85" spans="1:12" ht="12.75" customHeight="1">
      <c r="A85" s="16"/>
      <c r="C85" s="190"/>
      <c r="D85" s="190"/>
      <c r="E85" s="190"/>
      <c r="F85" s="166" t="s">
        <v>150</v>
      </c>
      <c r="G85" s="191"/>
      <c r="H85" s="377"/>
      <c r="I85" s="525" t="s">
        <v>46</v>
      </c>
      <c r="J85" s="525" t="s">
        <v>151</v>
      </c>
      <c r="K85" s="530" t="s">
        <v>152</v>
      </c>
      <c r="L85" s="525" t="s">
        <v>153</v>
      </c>
    </row>
    <row r="86" spans="1:12" ht="38.25" customHeight="1">
      <c r="A86" s="16"/>
      <c r="C86" s="192" t="s">
        <v>21</v>
      </c>
      <c r="D86" s="192" t="s">
        <v>234</v>
      </c>
      <c r="E86" s="192" t="s">
        <v>20</v>
      </c>
      <c r="F86" s="193">
        <v>2011</v>
      </c>
      <c r="G86" s="193">
        <v>2014</v>
      </c>
      <c r="H86" s="378" t="s">
        <v>337</v>
      </c>
      <c r="I86" s="526"/>
      <c r="J86" s="526"/>
      <c r="K86" s="526"/>
      <c r="L86" s="526"/>
    </row>
    <row r="87" spans="1:12" ht="12" customHeight="1">
      <c r="A87" s="16"/>
      <c r="C87" s="490" t="str">
        <f ca="1">'C. Masterfiles'!C13</f>
        <v>N01</v>
      </c>
      <c r="D87" s="490" t="str">
        <f ca="1">'C. Masterfiles'!D13</f>
        <v xml:space="preserve">MSAN - common equipment </v>
      </c>
      <c r="E87" s="174" t="str">
        <f ca="1">'C. Masterfiles'!E13</f>
        <v>MSAN-CMN</v>
      </c>
      <c r="F87" s="185">
        <v>1000</v>
      </c>
      <c r="G87" s="185">
        <v>1100</v>
      </c>
      <c r="H87" s="332">
        <f>IF(G87="","",(G87/F87)^0.333-1)</f>
        <v>3.2247320376183275E-2</v>
      </c>
      <c r="I87" s="359">
        <v>1</v>
      </c>
      <c r="J87" s="234" t="str">
        <f ca="1">'C. Masterfiles'!F13</f>
        <v>Chassis</v>
      </c>
      <c r="K87" s="335">
        <v>12</v>
      </c>
      <c r="L87" s="435">
        <v>0.7</v>
      </c>
    </row>
    <row r="88" spans="1:12">
      <c r="A88" s="16"/>
      <c r="C88" s="490" t="str">
        <f ca="1">'C. Masterfiles'!C14</f>
        <v>N02</v>
      </c>
      <c r="D88" s="490" t="str">
        <f ca="1">'C. Masterfiles'!D14</f>
        <v>MSAN - 1GE card</v>
      </c>
      <c r="E88" s="174" t="str">
        <f ca="1">'C. Masterfiles'!E14</f>
        <v>MSAN-1GE</v>
      </c>
      <c r="F88" s="185">
        <v>1000</v>
      </c>
      <c r="G88" s="185">
        <v>1100</v>
      </c>
      <c r="H88" s="332">
        <f t="shared" ref="H88:H118" si="1">IF(G88="","",(G88/F88)^0.333-1)</f>
        <v>3.2247320376183275E-2</v>
      </c>
      <c r="I88" s="359">
        <v>1</v>
      </c>
      <c r="J88" s="234" t="str">
        <f ca="1">'C. Masterfiles'!F14</f>
        <v>Mbps</v>
      </c>
      <c r="K88" s="335">
        <v>12</v>
      </c>
      <c r="L88" s="435">
        <v>0.9</v>
      </c>
    </row>
    <row r="89" spans="1:12">
      <c r="A89" s="16"/>
      <c r="C89" s="490" t="str">
        <f ca="1">'C. Masterfiles'!C15</f>
        <v>N03</v>
      </c>
      <c r="D89" s="490" t="str">
        <f ca="1">'C. Masterfiles'!D15</f>
        <v xml:space="preserve">Layer 2 Aggregation switch - common equipment </v>
      </c>
      <c r="E89" s="174" t="str">
        <f ca="1">'C. Masterfiles'!E15</f>
        <v>AGGR-CMN</v>
      </c>
      <c r="F89" s="185">
        <v>1000</v>
      </c>
      <c r="G89" s="185">
        <v>1100</v>
      </c>
      <c r="H89" s="332">
        <f t="shared" si="1"/>
        <v>3.2247320376183275E-2</v>
      </c>
      <c r="I89" s="359">
        <v>1</v>
      </c>
      <c r="J89" s="234" t="str">
        <f ca="1">'C. Masterfiles'!F15</f>
        <v>Chassis</v>
      </c>
      <c r="K89" s="335">
        <v>12</v>
      </c>
      <c r="L89" s="435">
        <v>0.6</v>
      </c>
    </row>
    <row r="90" spans="1:12" ht="25.5">
      <c r="A90" s="16"/>
      <c r="C90" s="490" t="str">
        <f ca="1">'C. Masterfiles'!C16</f>
        <v>N04</v>
      </c>
      <c r="D90" s="490" t="str">
        <f ca="1">'C. Masterfiles'!D16</f>
        <v>Layer 2 Aggregation switch - 1GE card (to MSAN Ring)</v>
      </c>
      <c r="E90" s="174" t="str">
        <f ca="1">'C. Masterfiles'!E16</f>
        <v>AGGR-1GE-MSAN</v>
      </c>
      <c r="F90" s="185">
        <v>1000</v>
      </c>
      <c r="G90" s="185">
        <v>1100</v>
      </c>
      <c r="H90" s="332">
        <f t="shared" si="1"/>
        <v>3.2247320376183275E-2</v>
      </c>
      <c r="I90" s="359">
        <v>1</v>
      </c>
      <c r="J90" s="234" t="str">
        <f ca="1">'C. Masterfiles'!F16</f>
        <v>Mbps</v>
      </c>
      <c r="K90" s="335">
        <v>12</v>
      </c>
      <c r="L90" s="435">
        <v>0.6</v>
      </c>
    </row>
    <row r="91" spans="1:12" ht="25.5">
      <c r="A91" s="16"/>
      <c r="C91" s="490" t="str">
        <f ca="1">'C. Masterfiles'!C17</f>
        <v>N05</v>
      </c>
      <c r="D91" s="490" t="str">
        <f ca="1">'C. Masterfiles'!D17</f>
        <v>Layer 2 Aggregation switch - 2,5GE module (to AGGR Ring)</v>
      </c>
      <c r="E91" s="174" t="str">
        <f ca="1">'C. Masterfiles'!E17</f>
        <v>AGGR-2,5GE-AGGR</v>
      </c>
      <c r="F91" s="185">
        <v>1000</v>
      </c>
      <c r="G91" s="185">
        <v>1100</v>
      </c>
      <c r="H91" s="332">
        <f t="shared" si="1"/>
        <v>3.2247320376183275E-2</v>
      </c>
      <c r="I91" s="359">
        <v>1</v>
      </c>
      <c r="J91" s="234" t="str">
        <f ca="1">'C. Masterfiles'!F17</f>
        <v>Mbps</v>
      </c>
      <c r="K91" s="335">
        <v>12</v>
      </c>
      <c r="L91" s="435">
        <v>0.6</v>
      </c>
    </row>
    <row r="92" spans="1:12">
      <c r="A92" s="16"/>
      <c r="C92" s="490" t="str">
        <f ca="1">'C. Masterfiles'!C18</f>
        <v>N06</v>
      </c>
      <c r="D92" s="490" t="str">
        <f ca="1">'C. Masterfiles'!D18</f>
        <v>Layer 2 Aggregation switch - processor</v>
      </c>
      <c r="E92" s="174" t="str">
        <f ca="1">'C. Masterfiles'!E18</f>
        <v>AGGR-PROC</v>
      </c>
      <c r="F92" s="185">
        <v>1000</v>
      </c>
      <c r="G92" s="185">
        <v>1100</v>
      </c>
      <c r="H92" s="332">
        <f t="shared" si="1"/>
        <v>3.2247320376183275E-2</v>
      </c>
      <c r="I92" s="359">
        <v>1</v>
      </c>
      <c r="J92" s="234" t="str">
        <f ca="1">'C. Masterfiles'!F18</f>
        <v>Mbps</v>
      </c>
      <c r="K92" s="335">
        <v>12</v>
      </c>
      <c r="L92" s="435">
        <v>0.6</v>
      </c>
    </row>
    <row r="93" spans="1:12">
      <c r="A93" s="16"/>
      <c r="C93" s="490" t="str">
        <f ca="1">'C. Masterfiles'!C19</f>
        <v>N07</v>
      </c>
      <c r="D93" s="490" t="str">
        <f ca="1">'C. Masterfiles'!D19</f>
        <v xml:space="preserve">Layer 3 edge router - common equipment </v>
      </c>
      <c r="E93" s="174" t="str">
        <f ca="1">'C. Masterfiles'!E19</f>
        <v>EDGE-CMN</v>
      </c>
      <c r="F93" s="185">
        <v>1000</v>
      </c>
      <c r="G93" s="185">
        <v>1100</v>
      </c>
      <c r="H93" s="332">
        <f t="shared" si="1"/>
        <v>3.2247320376183275E-2</v>
      </c>
      <c r="I93" s="359">
        <v>1</v>
      </c>
      <c r="J93" s="234" t="str">
        <f ca="1">'C. Masterfiles'!F19</f>
        <v>Chassis</v>
      </c>
      <c r="K93" s="335">
        <v>12</v>
      </c>
      <c r="L93" s="435">
        <v>0.6</v>
      </c>
    </row>
    <row r="94" spans="1:12" ht="25.5">
      <c r="A94" s="16"/>
      <c r="C94" s="490" t="str">
        <f ca="1">'C. Masterfiles'!C20</f>
        <v>N08</v>
      </c>
      <c r="D94" s="490" t="str">
        <f ca="1">'C. Masterfiles'!D20</f>
        <v>Layer 3 edge router - 2,5GE module (to AGGR Ring)</v>
      </c>
      <c r="E94" s="174" t="str">
        <f ca="1">'C. Masterfiles'!E20</f>
        <v>EDGE-2,5GE-AGGR</v>
      </c>
      <c r="F94" s="185">
        <v>1000</v>
      </c>
      <c r="G94" s="185">
        <v>1100</v>
      </c>
      <c r="H94" s="332">
        <f t="shared" si="1"/>
        <v>3.2247320376183275E-2</v>
      </c>
      <c r="I94" s="359">
        <v>1</v>
      </c>
      <c r="J94" s="234" t="str">
        <f ca="1">'C. Masterfiles'!F20</f>
        <v>Mbps</v>
      </c>
      <c r="K94" s="335">
        <v>12</v>
      </c>
      <c r="L94" s="435">
        <v>0.6</v>
      </c>
    </row>
    <row r="95" spans="1:12" ht="25.5">
      <c r="A95" s="16"/>
      <c r="C95" s="490" t="str">
        <f ca="1">'C. Masterfiles'!C21</f>
        <v>N09</v>
      </c>
      <c r="D95" s="490" t="str">
        <f ca="1">'C. Masterfiles'!D21</f>
        <v>Layer 3 edge router - 2,5GE module (to EDGE Ring)</v>
      </c>
      <c r="E95" s="174" t="str">
        <f ca="1">'C. Masterfiles'!E21</f>
        <v>EDGE-2,5GE-EDGE</v>
      </c>
      <c r="F95" s="185">
        <v>1000</v>
      </c>
      <c r="G95" s="185">
        <v>1100</v>
      </c>
      <c r="H95" s="332">
        <f t="shared" si="1"/>
        <v>3.2247320376183275E-2</v>
      </c>
      <c r="I95" s="359">
        <v>1</v>
      </c>
      <c r="J95" s="234" t="str">
        <f ca="1">'C. Masterfiles'!F21</f>
        <v>Mbps</v>
      </c>
      <c r="K95" s="335">
        <v>12</v>
      </c>
      <c r="L95" s="435">
        <v>0.6</v>
      </c>
    </row>
    <row r="96" spans="1:12">
      <c r="A96" s="16"/>
      <c r="C96" s="490" t="str">
        <f ca="1">'C. Masterfiles'!C22</f>
        <v>N10</v>
      </c>
      <c r="D96" s="490" t="str">
        <f ca="1">'C. Masterfiles'!D22</f>
        <v>Layer 3 edge router - processor</v>
      </c>
      <c r="E96" s="174" t="str">
        <f ca="1">'C. Masterfiles'!E22</f>
        <v>EDGE-PROC</v>
      </c>
      <c r="F96" s="185">
        <v>1000</v>
      </c>
      <c r="G96" s="185">
        <v>1100</v>
      </c>
      <c r="H96" s="332">
        <f t="shared" si="1"/>
        <v>3.2247320376183275E-2</v>
      </c>
      <c r="I96" s="359">
        <v>1</v>
      </c>
      <c r="J96" s="234" t="str">
        <f ca="1">'C. Masterfiles'!F22</f>
        <v>Mbps</v>
      </c>
      <c r="K96" s="335">
        <v>12</v>
      </c>
      <c r="L96" s="435">
        <v>0.6</v>
      </c>
    </row>
    <row r="97" spans="1:12">
      <c r="A97" s="16"/>
      <c r="C97" s="490" t="str">
        <f ca="1">'C. Masterfiles'!C23</f>
        <v>N11</v>
      </c>
      <c r="D97" s="490" t="str">
        <f ca="1">'C. Masterfiles'!D23</f>
        <v xml:space="preserve">Layer 3 core router - common equipment </v>
      </c>
      <c r="E97" s="174" t="str">
        <f ca="1">'C. Masterfiles'!E23</f>
        <v>CORE-CMN</v>
      </c>
      <c r="F97" s="185">
        <v>1000</v>
      </c>
      <c r="G97" s="185">
        <v>1100</v>
      </c>
      <c r="H97" s="332">
        <f t="shared" si="1"/>
        <v>3.2247320376183275E-2</v>
      </c>
      <c r="I97" s="359">
        <v>1</v>
      </c>
      <c r="J97" s="234" t="str">
        <f ca="1">'C. Masterfiles'!F23</f>
        <v>Chassis</v>
      </c>
      <c r="K97" s="335">
        <v>12</v>
      </c>
      <c r="L97" s="435">
        <v>0.6</v>
      </c>
    </row>
    <row r="98" spans="1:12" ht="25.5">
      <c r="A98" s="16"/>
      <c r="C98" s="490" t="str">
        <f ca="1">'C. Masterfiles'!C24</f>
        <v>N12</v>
      </c>
      <c r="D98" s="490" t="str">
        <f ca="1">'C. Masterfiles'!D24</f>
        <v>Layer 3 core router - 2,5GE module (to EDGE Ring)</v>
      </c>
      <c r="E98" s="174" t="str">
        <f ca="1">'C. Masterfiles'!E24</f>
        <v>CORE-2,5GE-EDGE</v>
      </c>
      <c r="F98" s="185">
        <v>1000</v>
      </c>
      <c r="G98" s="185">
        <v>1100</v>
      </c>
      <c r="H98" s="332">
        <f t="shared" si="1"/>
        <v>3.2247320376183275E-2</v>
      </c>
      <c r="I98" s="359">
        <v>1</v>
      </c>
      <c r="J98" s="234" t="str">
        <f ca="1">'C. Masterfiles'!F24</f>
        <v>Mbps</v>
      </c>
      <c r="K98" s="335">
        <v>12</v>
      </c>
      <c r="L98" s="435">
        <v>0.6</v>
      </c>
    </row>
    <row r="99" spans="1:12" ht="25.5">
      <c r="A99" s="16"/>
      <c r="C99" s="490" t="str">
        <f ca="1">'C. Masterfiles'!C25</f>
        <v>N13</v>
      </c>
      <c r="D99" s="490" t="str">
        <f ca="1">'C. Masterfiles'!D25</f>
        <v>Layer 3 core router - 2,5GE module (to CORE Ring)</v>
      </c>
      <c r="E99" s="174" t="str">
        <f ca="1">'C. Masterfiles'!E25</f>
        <v>CORE-2,5GE-CORE</v>
      </c>
      <c r="F99" s="185">
        <v>1000</v>
      </c>
      <c r="G99" s="185">
        <v>1100</v>
      </c>
      <c r="H99" s="332">
        <f t="shared" si="1"/>
        <v>3.2247320376183275E-2</v>
      </c>
      <c r="I99" s="359">
        <v>1</v>
      </c>
      <c r="J99" s="234" t="str">
        <f ca="1">'C. Masterfiles'!F25</f>
        <v>Mbps</v>
      </c>
      <c r="K99" s="335">
        <v>12</v>
      </c>
      <c r="L99" s="435">
        <v>0.6</v>
      </c>
    </row>
    <row r="100" spans="1:12">
      <c r="A100" s="16"/>
      <c r="C100" s="490" t="str">
        <f ca="1">'C. Masterfiles'!C26</f>
        <v>N14</v>
      </c>
      <c r="D100" s="490" t="str">
        <f ca="1">'C. Masterfiles'!D26</f>
        <v>Layer 3 core router - processor</v>
      </c>
      <c r="E100" s="174" t="str">
        <f ca="1">'C. Masterfiles'!E26</f>
        <v>CORE-PROC</v>
      </c>
      <c r="F100" s="185">
        <v>1000</v>
      </c>
      <c r="G100" s="185">
        <v>1100</v>
      </c>
      <c r="H100" s="332">
        <f t="shared" si="1"/>
        <v>3.2247320376183275E-2</v>
      </c>
      <c r="I100" s="359">
        <v>1</v>
      </c>
      <c r="J100" s="234" t="str">
        <f ca="1">'C. Masterfiles'!F26</f>
        <v>Mbps</v>
      </c>
      <c r="K100" s="335">
        <v>12</v>
      </c>
      <c r="L100" s="435">
        <v>0.6</v>
      </c>
    </row>
    <row r="101" spans="1:12">
      <c r="A101" s="16"/>
      <c r="C101" s="490" t="str">
        <f ca="1">'C. Masterfiles'!C27</f>
        <v>N15</v>
      </c>
      <c r="D101" s="490" t="str">
        <f ca="1">'C. Masterfiles'!D27</f>
        <v>Softswitch - common equipment</v>
      </c>
      <c r="E101" s="174" t="str">
        <f ca="1">'C. Masterfiles'!E27</f>
        <v>SX-CMN</v>
      </c>
      <c r="F101" s="185">
        <v>1000</v>
      </c>
      <c r="G101" s="185">
        <v>1100</v>
      </c>
      <c r="H101" s="332">
        <f t="shared" si="1"/>
        <v>3.2247320376183275E-2</v>
      </c>
      <c r="I101" s="359">
        <v>100</v>
      </c>
      <c r="J101" s="234" t="str">
        <f ca="1">'C. Masterfiles'!F27</f>
        <v>BHE</v>
      </c>
      <c r="K101" s="335">
        <v>12</v>
      </c>
      <c r="L101" s="435">
        <v>0.6</v>
      </c>
    </row>
    <row r="102" spans="1:12">
      <c r="A102" s="16"/>
      <c r="C102" s="490" t="str">
        <f ca="1">'C. Masterfiles'!C28</f>
        <v>N16</v>
      </c>
      <c r="D102" s="490" t="str">
        <f ca="1">'C. Masterfiles'!D28</f>
        <v>Softswitch - session border controller</v>
      </c>
      <c r="E102" s="174" t="str">
        <f ca="1">'C. Masterfiles'!E28</f>
        <v>SX-SBC</v>
      </c>
      <c r="F102" s="185">
        <v>1000</v>
      </c>
      <c r="G102" s="185">
        <v>1100</v>
      </c>
      <c r="H102" s="332">
        <f t="shared" si="1"/>
        <v>3.2247320376183275E-2</v>
      </c>
      <c r="I102" s="359">
        <v>100</v>
      </c>
      <c r="J102" s="234" t="str">
        <f ca="1">'C. Masterfiles'!F28</f>
        <v>BHE</v>
      </c>
      <c r="K102" s="335">
        <v>12</v>
      </c>
      <c r="L102" s="435">
        <v>0.6</v>
      </c>
    </row>
    <row r="103" spans="1:12">
      <c r="A103" s="16"/>
      <c r="C103" s="490" t="str">
        <f ca="1">'C. Masterfiles'!C29</f>
        <v>N17</v>
      </c>
      <c r="D103" s="490" t="str">
        <f ca="1">'C. Masterfiles'!D29</f>
        <v>Softswitch - call control unit</v>
      </c>
      <c r="E103" s="174" t="str">
        <f ca="1">'C. Masterfiles'!E29</f>
        <v>SX-VOICE</v>
      </c>
      <c r="F103" s="185">
        <v>1000</v>
      </c>
      <c r="G103" s="185">
        <v>1100</v>
      </c>
      <c r="H103" s="332">
        <f t="shared" si="1"/>
        <v>3.2247320376183275E-2</v>
      </c>
      <c r="I103" s="359">
        <v>100</v>
      </c>
      <c r="J103" s="234" t="str">
        <f ca="1">'C. Masterfiles'!F29</f>
        <v>BHE</v>
      </c>
      <c r="K103" s="335">
        <v>12</v>
      </c>
      <c r="L103" s="435">
        <v>0.6</v>
      </c>
    </row>
    <row r="104" spans="1:12">
      <c r="A104" s="16"/>
      <c r="C104" s="490" t="str">
        <f ca="1">'C. Masterfiles'!C30</f>
        <v>N18</v>
      </c>
      <c r="D104" s="490" t="str">
        <f ca="1">'C. Masterfiles'!D30</f>
        <v>Softswitch - right to use voice licenses</v>
      </c>
      <c r="E104" s="174" t="str">
        <f ca="1">'C. Masterfiles'!E30</f>
        <v>SX-RTU</v>
      </c>
      <c r="F104" s="185">
        <v>1000</v>
      </c>
      <c r="G104" s="185">
        <v>1100</v>
      </c>
      <c r="H104" s="332">
        <f t="shared" si="1"/>
        <v>3.2247320376183275E-2</v>
      </c>
      <c r="I104" s="359">
        <v>100</v>
      </c>
      <c r="J104" s="234" t="str">
        <f ca="1">'C. Masterfiles'!F30</f>
        <v>BHE</v>
      </c>
      <c r="K104" s="335">
        <v>12</v>
      </c>
      <c r="L104" s="435">
        <v>0.6</v>
      </c>
    </row>
    <row r="105" spans="1:12">
      <c r="A105" s="16"/>
      <c r="C105" s="490" t="str">
        <f ca="1">'C. Masterfiles'!C31</f>
        <v>N19</v>
      </c>
      <c r="D105" s="490" t="str">
        <f ca="1">'C. Masterfiles'!D31</f>
        <v xml:space="preserve">Interconnect gateway - common equipment </v>
      </c>
      <c r="E105" s="174" t="str">
        <f ca="1">'C. Masterfiles'!E31</f>
        <v>ICGW-CMN</v>
      </c>
      <c r="F105" s="185">
        <v>1000</v>
      </c>
      <c r="G105" s="185">
        <v>1100</v>
      </c>
      <c r="H105" s="332">
        <f t="shared" si="1"/>
        <v>3.2247320376183275E-2</v>
      </c>
      <c r="I105" s="359">
        <v>1</v>
      </c>
      <c r="J105" s="234" t="str">
        <f ca="1">'C. Masterfiles'!F31</f>
        <v>Mbps</v>
      </c>
      <c r="K105" s="335">
        <v>12</v>
      </c>
      <c r="L105" s="435">
        <v>0.3</v>
      </c>
    </row>
    <row r="106" spans="1:12">
      <c r="A106" s="16"/>
      <c r="C106" s="490" t="str">
        <f ca="1">'C. Masterfiles'!C32</f>
        <v>N20</v>
      </c>
      <c r="D106" s="490" t="str">
        <f ca="1">'C. Masterfiles'!D32</f>
        <v>Interconnect gateway - controller</v>
      </c>
      <c r="E106" s="174" t="str">
        <f ca="1">'C. Masterfiles'!E32</f>
        <v>ICGW-CONTROL</v>
      </c>
      <c r="F106" s="185">
        <v>1000</v>
      </c>
      <c r="G106" s="185">
        <v>1100</v>
      </c>
      <c r="H106" s="332">
        <f t="shared" si="1"/>
        <v>3.2247320376183275E-2</v>
      </c>
      <c r="I106" s="359">
        <v>1</v>
      </c>
      <c r="J106" s="234" t="str">
        <f ca="1">'C. Masterfiles'!F32</f>
        <v>Mbps</v>
      </c>
      <c r="K106" s="335">
        <v>12</v>
      </c>
      <c r="L106" s="435">
        <v>0.3</v>
      </c>
    </row>
    <row r="107" spans="1:12">
      <c r="A107" s="16"/>
      <c r="C107" s="490" t="str">
        <f ca="1">'C. Masterfiles'!C33</f>
        <v>N21</v>
      </c>
      <c r="D107" s="490" t="str">
        <f ca="1">'C. Masterfiles'!D33</f>
        <v>Interconnect gateway - 1GE module (to CORE)</v>
      </c>
      <c r="E107" s="174" t="str">
        <f ca="1">'C. Masterfiles'!E33</f>
        <v>ICGW-1GE-CORE</v>
      </c>
      <c r="F107" s="185">
        <v>1000</v>
      </c>
      <c r="G107" s="185">
        <v>1100</v>
      </c>
      <c r="H107" s="332">
        <f t="shared" si="1"/>
        <v>3.2247320376183275E-2</v>
      </c>
      <c r="I107" s="359">
        <v>1</v>
      </c>
      <c r="J107" s="234" t="str">
        <f ca="1">'C. Masterfiles'!F33</f>
        <v>Mbps</v>
      </c>
      <c r="K107" s="335">
        <v>12</v>
      </c>
      <c r="L107" s="435">
        <v>0.3</v>
      </c>
    </row>
    <row r="108" spans="1:12">
      <c r="A108" s="16"/>
      <c r="C108" s="490" t="str">
        <f ca="1">'C. Masterfiles'!C34</f>
        <v>N22</v>
      </c>
      <c r="D108" s="490" t="str">
        <f ca="1">'C. Masterfiles'!D34</f>
        <v>Interconnect gateway - TDM module (to OLO)</v>
      </c>
      <c r="E108" s="174" t="str">
        <f ca="1">'C. Masterfiles'!E34</f>
        <v>ICGW-TDM-OLO</v>
      </c>
      <c r="F108" s="185">
        <v>1000</v>
      </c>
      <c r="G108" s="185">
        <v>1100</v>
      </c>
      <c r="H108" s="332">
        <f t="shared" si="1"/>
        <v>3.2247320376183275E-2</v>
      </c>
      <c r="I108" s="359">
        <v>1</v>
      </c>
      <c r="J108" s="234" t="str">
        <f ca="1">'C. Masterfiles'!F34</f>
        <v>Mbps</v>
      </c>
      <c r="K108" s="335">
        <v>12</v>
      </c>
      <c r="L108" s="435">
        <v>0.3</v>
      </c>
    </row>
    <row r="109" spans="1:12">
      <c r="A109" s="16"/>
      <c r="C109" s="490" t="str">
        <f ca="1">'C. Masterfiles'!C35</f>
        <v>N23</v>
      </c>
      <c r="D109" s="490" t="str">
        <f ca="1">'C. Masterfiles'!D35</f>
        <v xml:space="preserve">International gateway - common equipment </v>
      </c>
      <c r="E109" s="174" t="str">
        <f ca="1">'C. Masterfiles'!E35</f>
        <v>INTGW-CMN</v>
      </c>
      <c r="F109" s="185">
        <v>1000</v>
      </c>
      <c r="G109" s="185">
        <v>1100</v>
      </c>
      <c r="H109" s="332">
        <f t="shared" si="1"/>
        <v>3.2247320376183275E-2</v>
      </c>
      <c r="I109" s="359">
        <v>1</v>
      </c>
      <c r="J109" s="234" t="str">
        <f ca="1">'C. Masterfiles'!F35</f>
        <v>Mbps</v>
      </c>
      <c r="K109" s="335">
        <v>12</v>
      </c>
      <c r="L109" s="435">
        <v>0.3</v>
      </c>
    </row>
    <row r="110" spans="1:12">
      <c r="A110" s="16"/>
      <c r="C110" s="490" t="str">
        <f ca="1">'C. Masterfiles'!C36</f>
        <v>N24</v>
      </c>
      <c r="D110" s="490" t="str">
        <f ca="1">'C. Masterfiles'!D36</f>
        <v>International gateway - controller</v>
      </c>
      <c r="E110" s="174" t="str">
        <f ca="1">'C. Masterfiles'!E36</f>
        <v>INTGW-CONTROL</v>
      </c>
      <c r="F110" s="185">
        <v>1000</v>
      </c>
      <c r="G110" s="185">
        <v>1100</v>
      </c>
      <c r="H110" s="332">
        <f t="shared" si="1"/>
        <v>3.2247320376183275E-2</v>
      </c>
      <c r="I110" s="359">
        <v>1</v>
      </c>
      <c r="J110" s="234" t="str">
        <f ca="1">'C. Masterfiles'!F36</f>
        <v>Mbps</v>
      </c>
      <c r="K110" s="335">
        <v>12</v>
      </c>
      <c r="L110" s="435">
        <v>0.3</v>
      </c>
    </row>
    <row r="111" spans="1:12">
      <c r="A111" s="16"/>
      <c r="C111" s="490" t="str">
        <f ca="1">'C. Masterfiles'!C37</f>
        <v>N25</v>
      </c>
      <c r="D111" s="490" t="str">
        <f ca="1">'C. Masterfiles'!D37</f>
        <v>International gateway - 1GE module (to CORE)</v>
      </c>
      <c r="E111" s="174" t="str">
        <f ca="1">'C. Masterfiles'!E37</f>
        <v>INTGW-1GE-CORE</v>
      </c>
      <c r="F111" s="185">
        <v>1000</v>
      </c>
      <c r="G111" s="185">
        <v>1100</v>
      </c>
      <c r="H111" s="332">
        <f t="shared" si="1"/>
        <v>3.2247320376183275E-2</v>
      </c>
      <c r="I111" s="359">
        <v>1</v>
      </c>
      <c r="J111" s="234" t="str">
        <f ca="1">'C. Masterfiles'!F37</f>
        <v>Mbps</v>
      </c>
      <c r="K111" s="335">
        <v>12</v>
      </c>
      <c r="L111" s="435">
        <v>0.3</v>
      </c>
    </row>
    <row r="112" spans="1:12">
      <c r="A112" s="16"/>
      <c r="C112" s="490" t="str">
        <f ca="1">'C. Masterfiles'!C38</f>
        <v>N26</v>
      </c>
      <c r="D112" s="490" t="str">
        <f ca="1">'C. Masterfiles'!D38</f>
        <v>International gateway - TDM module (to INT)</v>
      </c>
      <c r="E112" s="174" t="str">
        <f ca="1">'C. Masterfiles'!E38</f>
        <v>INTGW-TDM-INT</v>
      </c>
      <c r="F112" s="185">
        <v>1000</v>
      </c>
      <c r="G112" s="185">
        <v>1100</v>
      </c>
      <c r="H112" s="332">
        <f t="shared" si="1"/>
        <v>3.2247320376183275E-2</v>
      </c>
      <c r="I112" s="359">
        <v>1</v>
      </c>
      <c r="J112" s="234" t="str">
        <f ca="1">'C. Masterfiles'!F38</f>
        <v>Mbps</v>
      </c>
      <c r="K112" s="335">
        <v>12</v>
      </c>
      <c r="L112" s="435">
        <v>0.3</v>
      </c>
    </row>
    <row r="113" spans="1:12">
      <c r="A113" s="16"/>
      <c r="C113" s="490" t="str">
        <f ca="1">'C. Masterfiles'!C39</f>
        <v>N27</v>
      </c>
      <c r="D113" s="490" t="str">
        <f ca="1">'C. Masterfiles'!D39</f>
        <v>Signalling gateway - common equipment</v>
      </c>
      <c r="E113" s="174" t="str">
        <f ca="1">'C. Masterfiles'!E39</f>
        <v>SGW-CMN</v>
      </c>
      <c r="F113" s="185">
        <v>1000</v>
      </c>
      <c r="G113" s="185">
        <v>1100</v>
      </c>
      <c r="H113" s="332">
        <f t="shared" si="1"/>
        <v>3.2247320376183275E-2</v>
      </c>
      <c r="I113" s="359">
        <v>100</v>
      </c>
      <c r="J113" s="234" t="str">
        <f ca="1">'C. Masterfiles'!F39</f>
        <v>BHE</v>
      </c>
      <c r="K113" s="335">
        <v>12</v>
      </c>
      <c r="L113" s="435">
        <v>0.6</v>
      </c>
    </row>
    <row r="114" spans="1:12">
      <c r="A114" s="16"/>
      <c r="C114" s="490" t="str">
        <f ca="1">'C. Masterfiles'!C40</f>
        <v>N28</v>
      </c>
      <c r="D114" s="490" t="str">
        <f ca="1">'C. Masterfiles'!D40</f>
        <v>Signalling gateway - controller</v>
      </c>
      <c r="E114" s="174" t="str">
        <f ca="1">'C. Masterfiles'!E40</f>
        <v>SGW-CONTROL</v>
      </c>
      <c r="F114" s="185">
        <v>1000</v>
      </c>
      <c r="G114" s="185">
        <v>1100</v>
      </c>
      <c r="H114" s="332">
        <f t="shared" si="1"/>
        <v>3.2247320376183275E-2</v>
      </c>
      <c r="I114" s="359">
        <v>100</v>
      </c>
      <c r="J114" s="234" t="str">
        <f ca="1">'C. Masterfiles'!F40</f>
        <v>BHE</v>
      </c>
      <c r="K114" s="335">
        <v>12</v>
      </c>
      <c r="L114" s="435">
        <v>0.6</v>
      </c>
    </row>
    <row r="115" spans="1:12" ht="25.5">
      <c r="A115" s="16"/>
      <c r="C115" s="490" t="str">
        <f ca="1">'C. Masterfiles'!C41</f>
        <v>N29</v>
      </c>
      <c r="D115" s="490" t="str">
        <f ca="1">'C. Masterfiles'!D41</f>
        <v>Signalling gateway - CCS7 to SIGTRAN to the core</v>
      </c>
      <c r="E115" s="174" t="str">
        <f ca="1">'C. Masterfiles'!E41</f>
        <v>SGW-SIGTRAN</v>
      </c>
      <c r="F115" s="185">
        <v>1000</v>
      </c>
      <c r="G115" s="185">
        <v>1100</v>
      </c>
      <c r="H115" s="332">
        <f t="shared" si="1"/>
        <v>3.2247320376183275E-2</v>
      </c>
      <c r="I115" s="359">
        <v>100</v>
      </c>
      <c r="J115" s="234" t="str">
        <f ca="1">'C. Masterfiles'!F41</f>
        <v>BHE</v>
      </c>
      <c r="K115" s="335">
        <v>12</v>
      </c>
      <c r="L115" s="336">
        <v>0.6</v>
      </c>
    </row>
    <row r="116" spans="1:12" ht="12" customHeight="1">
      <c r="A116" s="16"/>
      <c r="C116" s="490" t="str">
        <f ca="1">'C. Masterfiles'!C42</f>
        <v>N30</v>
      </c>
      <c r="D116" s="490" t="str">
        <f ca="1">'C. Masterfiles'!D42</f>
        <v>Network management system</v>
      </c>
      <c r="E116" s="174" t="str">
        <f ca="1">'C. Masterfiles'!E42</f>
        <v>NMS</v>
      </c>
      <c r="F116" s="185">
        <v>1000</v>
      </c>
      <c r="G116" s="185">
        <v>1100</v>
      </c>
      <c r="H116" s="332">
        <f t="shared" si="1"/>
        <v>3.2247320376183275E-2</v>
      </c>
      <c r="I116" s="359">
        <v>1000</v>
      </c>
      <c r="J116" s="234" t="str">
        <f ca="1">'C. Masterfiles'!F42</f>
        <v>Subscribers</v>
      </c>
      <c r="K116" s="335">
        <v>12</v>
      </c>
      <c r="L116" s="336">
        <v>0.6</v>
      </c>
    </row>
    <row r="117" spans="1:12">
      <c r="A117" s="16"/>
      <c r="C117" s="490" t="str">
        <f ca="1">'C. Masterfiles'!C43</f>
        <v>N31</v>
      </c>
      <c r="D117" s="490" t="str">
        <f ca="1">'C. Masterfiles'!D43</f>
        <v>Operational support system</v>
      </c>
      <c r="E117" s="174" t="str">
        <f ca="1">'C. Masterfiles'!E43</f>
        <v>OSS</v>
      </c>
      <c r="F117" s="185">
        <v>1000</v>
      </c>
      <c r="G117" s="185">
        <v>1100</v>
      </c>
      <c r="H117" s="332">
        <f t="shared" si="1"/>
        <v>3.2247320376183275E-2</v>
      </c>
      <c r="I117" s="359">
        <v>1000</v>
      </c>
      <c r="J117" s="234" t="str">
        <f ca="1">'C. Masterfiles'!F43</f>
        <v>Subscribers</v>
      </c>
      <c r="K117" s="335">
        <v>12</v>
      </c>
      <c r="L117" s="336">
        <v>0.6</v>
      </c>
    </row>
    <row r="118" spans="1:12">
      <c r="A118" s="16"/>
      <c r="C118" s="490" t="str">
        <f ca="1">'C. Masterfiles'!C44</f>
        <v>N32</v>
      </c>
      <c r="D118" s="490" t="str">
        <f ca="1">'C. Masterfiles'!D44</f>
        <v>Interconnection billing system</v>
      </c>
      <c r="E118" s="174" t="str">
        <f ca="1">'C. Masterfiles'!E44</f>
        <v>IBIL</v>
      </c>
      <c r="F118" s="185">
        <v>1000</v>
      </c>
      <c r="G118" s="185">
        <v>1100</v>
      </c>
      <c r="H118" s="332">
        <f t="shared" si="1"/>
        <v>3.2247320376183275E-2</v>
      </c>
      <c r="I118" s="359">
        <v>1000</v>
      </c>
      <c r="J118" s="234" t="str">
        <f ca="1">'C. Masterfiles'!F44</f>
        <v>Subscribers</v>
      </c>
      <c r="K118" s="335">
        <v>12</v>
      </c>
      <c r="L118" s="336">
        <v>0.6</v>
      </c>
    </row>
    <row r="119" spans="1:12">
      <c r="A119" s="16"/>
      <c r="F119" s="420"/>
    </row>
    <row r="120" spans="1:12">
      <c r="A120" s="16"/>
    </row>
    <row r="121" spans="1:12" ht="15.75">
      <c r="A121" s="16"/>
      <c r="B121" s="100">
        <f>B83+0.01</f>
        <v>3.0499999999999989</v>
      </c>
      <c r="C121" s="24" t="s">
        <v>472</v>
      </c>
    </row>
    <row r="122" spans="1:12">
      <c r="A122" s="16"/>
    </row>
    <row r="123" spans="1:12" ht="12" customHeight="1">
      <c r="A123" s="16"/>
      <c r="C123" s="523" t="s">
        <v>21</v>
      </c>
      <c r="D123" s="523" t="s">
        <v>154</v>
      </c>
      <c r="E123" s="527" t="s">
        <v>308</v>
      </c>
      <c r="F123" s="528"/>
      <c r="G123" s="528"/>
      <c r="H123" s="529"/>
      <c r="I123" s="531" t="s">
        <v>308</v>
      </c>
      <c r="J123" s="532"/>
    </row>
    <row r="124" spans="1:12" ht="25.5">
      <c r="A124" s="16"/>
      <c r="C124" s="524"/>
      <c r="D124" s="524"/>
      <c r="E124" s="171" t="s">
        <v>155</v>
      </c>
      <c r="F124" s="171" t="s">
        <v>156</v>
      </c>
      <c r="G124" s="171" t="s">
        <v>157</v>
      </c>
      <c r="H124" s="171" t="s">
        <v>22</v>
      </c>
      <c r="I124" s="171" t="s">
        <v>280</v>
      </c>
      <c r="J124" s="171" t="s">
        <v>433</v>
      </c>
    </row>
    <row r="125" spans="1:12" ht="12" customHeight="1">
      <c r="A125" s="16"/>
      <c r="C125" s="172" t="str">
        <f ca="1">'C. Masterfiles'!C51</f>
        <v>TL01</v>
      </c>
      <c r="D125" s="172" t="str">
        <f ca="1">'C. Masterfiles'!D51</f>
        <v>MSAN ring</v>
      </c>
      <c r="E125" s="359">
        <v>10</v>
      </c>
      <c r="F125" s="359">
        <v>5</v>
      </c>
      <c r="G125" s="359">
        <v>40</v>
      </c>
      <c r="H125" s="317">
        <f>SUM(E125:G125)</f>
        <v>55</v>
      </c>
      <c r="I125" s="359">
        <v>15</v>
      </c>
      <c r="J125" s="317">
        <f>H125-I125</f>
        <v>40</v>
      </c>
    </row>
    <row r="126" spans="1:12">
      <c r="A126" s="16"/>
      <c r="C126" s="172" t="str">
        <f ca="1">'C. Masterfiles'!C52</f>
        <v>TL02</v>
      </c>
      <c r="D126" s="172" t="str">
        <f ca="1">'C. Masterfiles'!D52</f>
        <v>AGGR ring</v>
      </c>
      <c r="E126" s="359">
        <v>10</v>
      </c>
      <c r="F126" s="359">
        <v>5</v>
      </c>
      <c r="G126" s="359">
        <v>70</v>
      </c>
      <c r="H126" s="317">
        <f t="shared" ref="H126:H129" si="2">SUM(E126:G126)</f>
        <v>85</v>
      </c>
      <c r="I126" s="359">
        <v>15</v>
      </c>
      <c r="J126" s="317">
        <f t="shared" ref="J126:J129" si="3">H126-I126</f>
        <v>70</v>
      </c>
    </row>
    <row r="127" spans="1:12">
      <c r="A127" s="16"/>
      <c r="C127" s="172" t="str">
        <f ca="1">'C. Masterfiles'!C53</f>
        <v>TL03</v>
      </c>
      <c r="D127" s="172" t="str">
        <f ca="1">'C. Masterfiles'!D53</f>
        <v>EDGE ring</v>
      </c>
      <c r="E127" s="359">
        <v>10</v>
      </c>
      <c r="F127" s="359">
        <v>5</v>
      </c>
      <c r="G127" s="359">
        <v>70</v>
      </c>
      <c r="H127" s="317">
        <f t="shared" si="2"/>
        <v>85</v>
      </c>
      <c r="I127" s="359">
        <v>15</v>
      </c>
      <c r="J127" s="317">
        <f t="shared" si="3"/>
        <v>70</v>
      </c>
    </row>
    <row r="128" spans="1:12">
      <c r="A128" s="16"/>
      <c r="C128" s="172" t="str">
        <f ca="1">'C. Masterfiles'!C54</f>
        <v>TL04</v>
      </c>
      <c r="D128" s="172" t="str">
        <f ca="1">'C. Masterfiles'!D54</f>
        <v>CORE ring</v>
      </c>
      <c r="E128" s="359">
        <v>10</v>
      </c>
      <c r="F128" s="359">
        <v>5</v>
      </c>
      <c r="G128" s="359">
        <v>55</v>
      </c>
      <c r="H128" s="317">
        <f t="shared" si="2"/>
        <v>70</v>
      </c>
      <c r="I128" s="359">
        <v>15</v>
      </c>
      <c r="J128" s="317">
        <f t="shared" si="3"/>
        <v>55</v>
      </c>
    </row>
    <row r="129" spans="1:26">
      <c r="A129" s="16"/>
      <c r="C129" s="172" t="str">
        <f ca="1">'C. Masterfiles'!C55</f>
        <v>TL05</v>
      </c>
      <c r="D129" s="172" t="str">
        <f ca="1">'C. Masterfiles'!D55</f>
        <v>CORE-ICGW</v>
      </c>
      <c r="E129" s="335">
        <v>0</v>
      </c>
      <c r="F129" s="335">
        <v>0</v>
      </c>
      <c r="G129" s="335">
        <v>0</v>
      </c>
      <c r="H129" s="317">
        <f t="shared" si="2"/>
        <v>0</v>
      </c>
      <c r="I129" s="335">
        <v>0</v>
      </c>
      <c r="J129" s="317">
        <f t="shared" si="3"/>
        <v>0</v>
      </c>
    </row>
    <row r="130" spans="1:26">
      <c r="C130" s="172" t="str">
        <f ca="1">'C. Masterfiles'!C56</f>
        <v>TL06</v>
      </c>
      <c r="D130" s="172" t="str">
        <f ca="1">'C. Masterfiles'!D56</f>
        <v>CORE-INTGW</v>
      </c>
      <c r="E130" s="335">
        <v>0</v>
      </c>
      <c r="F130" s="335">
        <v>0</v>
      </c>
      <c r="G130" s="335">
        <v>0</v>
      </c>
      <c r="H130" s="317">
        <f>SUM(E130:G130)</f>
        <v>0</v>
      </c>
      <c r="I130" s="335">
        <v>0</v>
      </c>
      <c r="J130" s="317">
        <f>H130-I130</f>
        <v>0</v>
      </c>
    </row>
    <row r="133" spans="1:26" ht="15.75">
      <c r="B133" s="101">
        <f>B121+0.01</f>
        <v>3.0599999999999987</v>
      </c>
      <c r="C133" s="76" t="s">
        <v>523</v>
      </c>
      <c r="F133" s="1"/>
    </row>
    <row r="134" spans="1:26">
      <c r="F134" s="1"/>
    </row>
    <row r="135" spans="1:26" ht="25.5">
      <c r="C135" s="253"/>
      <c r="D135" s="156"/>
      <c r="E135" s="251" t="s">
        <v>211</v>
      </c>
      <c r="F135" s="77" t="str">
        <f ca="1">'C. Masterfiles'!D66</f>
        <v>Trench - urban</v>
      </c>
      <c r="G135" s="77" t="str">
        <f ca="1">'C. Masterfiles'!D67</f>
        <v>Trench - suburban</v>
      </c>
      <c r="H135" s="77" t="str">
        <f ca="1">'C. Masterfiles'!D68</f>
        <v>Trench - rural</v>
      </c>
      <c r="I135" s="77" t="str">
        <f ca="1">'C. Masterfiles'!D69</f>
        <v>Duct</v>
      </c>
      <c r="J135" s="77" t="str">
        <f ca="1">'C. Masterfiles'!D70</f>
        <v>Cable - 12 fibre</v>
      </c>
      <c r="K135" s="77" t="str">
        <f ca="1">'C. Masterfiles'!D71</f>
        <v>Cable - 24 fibre</v>
      </c>
      <c r="L135" s="77" t="str">
        <f ca="1">'C. Masterfiles'!D72</f>
        <v>Cable -  48 fibre</v>
      </c>
      <c r="M135" s="77" t="str">
        <f ca="1">'C. Masterfiles'!D73</f>
        <v>Cable - 64 fibre</v>
      </c>
      <c r="N135" s="77" t="str">
        <f ca="1">'C. Masterfiles'!D74</f>
        <v>Cable - 96 fibre</v>
      </c>
      <c r="O135" s="77" t="str">
        <f ca="1">'C. Masterfiles'!D75</f>
        <v>Cable - 192 fibre</v>
      </c>
      <c r="P135" s="77" t="str">
        <f ca="1">'C. Masterfiles'!D76</f>
        <v>Fibre joint</v>
      </c>
      <c r="Q135" s="77" t="str">
        <f ca="1">'C. Masterfiles'!D77</f>
        <v>Jointing box</v>
      </c>
      <c r="R135" s="77" t="str">
        <f ca="1">'C. Masterfiles'!D78</f>
        <v>Manhole</v>
      </c>
      <c r="S135" s="77" t="str">
        <f ca="1">'C. Masterfiles'!D79</f>
        <v>Cross connection frame</v>
      </c>
    </row>
    <row r="136" spans="1:26">
      <c r="C136" s="254"/>
      <c r="D136" s="255"/>
      <c r="E136" s="251" t="s">
        <v>54</v>
      </c>
      <c r="F136" s="250" t="str">
        <f ca="1">'C. Masterfiles'!E66</f>
        <v>km urban</v>
      </c>
      <c r="G136" s="250" t="str">
        <f ca="1">'C. Masterfiles'!E67</f>
        <v>km suburban</v>
      </c>
      <c r="H136" s="250" t="str">
        <f ca="1">'C. Masterfiles'!E68</f>
        <v>km rural</v>
      </c>
      <c r="I136" s="250" t="str">
        <f ca="1">'C. Masterfiles'!E69</f>
        <v>km ducted</v>
      </c>
      <c r="J136" s="250" t="str">
        <f ca="1">'C. Masterfiles'!E70</f>
        <v>km total</v>
      </c>
      <c r="K136" s="250" t="str">
        <f ca="1">'C. Masterfiles'!E71</f>
        <v>km total</v>
      </c>
      <c r="L136" s="250" t="str">
        <f ca="1">'C. Masterfiles'!E72</f>
        <v>km total</v>
      </c>
      <c r="M136" s="250" t="str">
        <f ca="1">'C. Masterfiles'!E73</f>
        <v>km total</v>
      </c>
      <c r="N136" s="250" t="str">
        <f ca="1">'C. Masterfiles'!E74</f>
        <v>km total</v>
      </c>
      <c r="O136" s="250" t="str">
        <f ca="1">'C. Masterfiles'!E75</f>
        <v>km total</v>
      </c>
      <c r="P136" s="250" t="str">
        <f ca="1">'C. Masterfiles'!E76</f>
        <v>km total</v>
      </c>
      <c r="Q136" s="250" t="str">
        <f ca="1">'C. Masterfiles'!E77</f>
        <v>km total</v>
      </c>
      <c r="R136" s="250" t="str">
        <f ca="1">'C. Masterfiles'!E78</f>
        <v>km total</v>
      </c>
      <c r="S136" s="250" t="str">
        <f ca="1">'C. Masterfiles'!E79</f>
        <v>km total</v>
      </c>
    </row>
    <row r="137" spans="1:26">
      <c r="C137" s="56" t="s">
        <v>21</v>
      </c>
      <c r="D137" s="258" t="s">
        <v>186</v>
      </c>
      <c r="E137" s="257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  <c r="R137" s="250"/>
      <c r="S137" s="250"/>
    </row>
    <row r="138" spans="1:26">
      <c r="C138" s="242" t="str">
        <f ca="1">'C. Masterfiles'!C51</f>
        <v>TL01</v>
      </c>
      <c r="D138" s="246" t="str">
        <f ca="1">'C. Masterfiles'!D51</f>
        <v>MSAN ring</v>
      </c>
      <c r="E138" s="249"/>
      <c r="F138" s="341">
        <v>1</v>
      </c>
      <c r="G138" s="341">
        <v>1</v>
      </c>
      <c r="H138" s="341">
        <v>1</v>
      </c>
      <c r="I138" s="341">
        <v>1</v>
      </c>
      <c r="J138" s="341">
        <v>0.5</v>
      </c>
      <c r="K138" s="341">
        <v>0.5</v>
      </c>
      <c r="L138" s="341"/>
      <c r="M138" s="341"/>
      <c r="N138" s="341"/>
      <c r="O138" s="341"/>
      <c r="P138" s="341">
        <v>0.2</v>
      </c>
      <c r="Q138" s="341">
        <v>0.2</v>
      </c>
      <c r="R138" s="341">
        <v>0.2</v>
      </c>
      <c r="S138" s="341">
        <v>0.2</v>
      </c>
    </row>
    <row r="139" spans="1:26">
      <c r="C139" s="242" t="str">
        <f ca="1">'C. Masterfiles'!C52</f>
        <v>TL02</v>
      </c>
      <c r="D139" s="246" t="str">
        <f ca="1">'C. Masterfiles'!D52</f>
        <v>AGGR ring</v>
      </c>
      <c r="E139" s="247"/>
      <c r="F139" s="341">
        <v>1</v>
      </c>
      <c r="G139" s="341">
        <v>1</v>
      </c>
      <c r="H139" s="341">
        <v>1</v>
      </c>
      <c r="I139" s="341">
        <v>1</v>
      </c>
      <c r="J139" s="341"/>
      <c r="K139" s="341">
        <v>0.25</v>
      </c>
      <c r="L139" s="341">
        <v>0.5</v>
      </c>
      <c r="M139" s="341">
        <v>0.25</v>
      </c>
      <c r="N139" s="341"/>
      <c r="O139" s="341"/>
      <c r="P139" s="341">
        <v>0.1</v>
      </c>
      <c r="Q139" s="341">
        <v>0.1</v>
      </c>
      <c r="R139" s="341">
        <v>0.1</v>
      </c>
      <c r="S139" s="341">
        <v>0.1</v>
      </c>
    </row>
    <row r="140" spans="1:26">
      <c r="C140" s="242" t="str">
        <f ca="1">'C. Masterfiles'!C53</f>
        <v>TL03</v>
      </c>
      <c r="D140" s="246" t="str">
        <f ca="1">'C. Masterfiles'!D53</f>
        <v>EDGE ring</v>
      </c>
      <c r="E140" s="247"/>
      <c r="F140" s="341">
        <v>1</v>
      </c>
      <c r="G140" s="341">
        <v>1</v>
      </c>
      <c r="H140" s="341">
        <v>1</v>
      </c>
      <c r="I140" s="341">
        <v>1</v>
      </c>
      <c r="J140" s="341"/>
      <c r="K140" s="341"/>
      <c r="L140" s="341">
        <v>0.25</v>
      </c>
      <c r="M140" s="341">
        <v>0.5</v>
      </c>
      <c r="N140" s="341">
        <v>0.25</v>
      </c>
      <c r="O140" s="341"/>
      <c r="P140" s="341">
        <v>0.1</v>
      </c>
      <c r="Q140" s="341">
        <v>0.1</v>
      </c>
      <c r="R140" s="341">
        <v>0.1</v>
      </c>
      <c r="S140" s="341">
        <v>0.1</v>
      </c>
    </row>
    <row r="141" spans="1:26">
      <c r="C141" s="242" t="str">
        <f ca="1">'C. Masterfiles'!C54</f>
        <v>TL04</v>
      </c>
      <c r="D141" s="246" t="str">
        <f ca="1">'C. Masterfiles'!D54</f>
        <v>CORE ring</v>
      </c>
      <c r="E141" s="247"/>
      <c r="F141" s="341">
        <v>1</v>
      </c>
      <c r="G141" s="341">
        <v>1</v>
      </c>
      <c r="H141" s="341">
        <v>1</v>
      </c>
      <c r="I141" s="341">
        <v>1</v>
      </c>
      <c r="J141" s="341"/>
      <c r="K141" s="341"/>
      <c r="L141" s="341"/>
      <c r="M141" s="341"/>
      <c r="N141" s="341">
        <v>0.5</v>
      </c>
      <c r="O141" s="341">
        <v>0.5</v>
      </c>
      <c r="P141" s="341">
        <v>0.1</v>
      </c>
      <c r="Q141" s="341">
        <v>0.1</v>
      </c>
      <c r="R141" s="341">
        <v>0.1</v>
      </c>
      <c r="S141" s="341">
        <v>0.1</v>
      </c>
    </row>
    <row r="142" spans="1:26">
      <c r="C142" s="242" t="str">
        <f ca="1">'C. Masterfiles'!C55</f>
        <v>TL05</v>
      </c>
      <c r="D142" s="246" t="str">
        <f ca="1">'C. Masterfiles'!D55</f>
        <v>CORE-ICGW</v>
      </c>
      <c r="E142" s="247"/>
      <c r="F142" s="341">
        <v>1</v>
      </c>
      <c r="G142" s="341">
        <v>1</v>
      </c>
      <c r="H142" s="341">
        <v>1</v>
      </c>
      <c r="I142" s="341">
        <v>1</v>
      </c>
      <c r="J142" s="341"/>
      <c r="K142" s="341"/>
      <c r="L142" s="341"/>
      <c r="M142" s="341"/>
      <c r="N142" s="341">
        <v>0.5</v>
      </c>
      <c r="O142" s="341">
        <v>0.5</v>
      </c>
      <c r="P142" s="341">
        <v>0.1</v>
      </c>
      <c r="Q142" s="341">
        <v>0.1</v>
      </c>
      <c r="R142" s="341">
        <v>0.1</v>
      </c>
      <c r="S142" s="341">
        <v>0.1</v>
      </c>
    </row>
    <row r="143" spans="1:26">
      <c r="C143" s="242" t="str">
        <f ca="1">'C. Masterfiles'!C56</f>
        <v>TL06</v>
      </c>
      <c r="D143" s="246" t="str">
        <f ca="1">'C. Masterfiles'!D56</f>
        <v>CORE-INTGW</v>
      </c>
      <c r="E143" s="247"/>
      <c r="F143" s="341">
        <v>1</v>
      </c>
      <c r="G143" s="341">
        <v>1</v>
      </c>
      <c r="H143" s="341">
        <v>1</v>
      </c>
      <c r="I143" s="341">
        <v>1</v>
      </c>
      <c r="J143" s="341"/>
      <c r="K143" s="341"/>
      <c r="L143" s="341"/>
      <c r="M143" s="341"/>
      <c r="N143" s="341">
        <v>0.5</v>
      </c>
      <c r="O143" s="341">
        <v>0.5</v>
      </c>
      <c r="P143" s="341">
        <v>0.1</v>
      </c>
      <c r="Q143" s="341">
        <v>0.1</v>
      </c>
      <c r="R143" s="341">
        <v>0.1</v>
      </c>
      <c r="S143" s="341">
        <v>0.1</v>
      </c>
    </row>
    <row r="144" spans="1:26"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U144" s="41"/>
      <c r="V144" s="41"/>
      <c r="W144" s="41"/>
      <c r="X144" s="41"/>
      <c r="Y144" s="41"/>
      <c r="Z144" s="41"/>
    </row>
    <row r="145" spans="2:26"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spans="2:26" ht="15.75">
      <c r="B146" s="100">
        <f>B133+0.01</f>
        <v>3.0699999999999985</v>
      </c>
      <c r="C146" s="24" t="s">
        <v>524</v>
      </c>
    </row>
    <row r="148" spans="2:26">
      <c r="C148" s="316" t="s">
        <v>224</v>
      </c>
      <c r="D148" s="311"/>
      <c r="E148" s="239" t="s">
        <v>10</v>
      </c>
    </row>
    <row r="149" spans="2:26">
      <c r="C149" s="314" t="s">
        <v>297</v>
      </c>
      <c r="D149" s="315"/>
      <c r="E149" s="436">
        <v>4.5999999999999996</v>
      </c>
    </row>
    <row r="150" spans="2:26">
      <c r="C150" s="314" t="s">
        <v>298</v>
      </c>
      <c r="D150" s="315"/>
      <c r="E150" s="436">
        <v>2</v>
      </c>
    </row>
    <row r="151" spans="2:26">
      <c r="C151" s="314" t="s">
        <v>299</v>
      </c>
      <c r="D151" s="315"/>
      <c r="E151" s="436">
        <v>6</v>
      </c>
    </row>
    <row r="152" spans="2:26">
      <c r="C152" s="314" t="s">
        <v>300</v>
      </c>
      <c r="D152" s="315"/>
      <c r="E152" s="436">
        <v>2</v>
      </c>
    </row>
    <row r="153" spans="2:26">
      <c r="C153" s="314" t="s">
        <v>301</v>
      </c>
      <c r="D153" s="315"/>
      <c r="E153" s="436">
        <v>6</v>
      </c>
    </row>
    <row r="154" spans="2:26">
      <c r="C154" s="314" t="s">
        <v>302</v>
      </c>
      <c r="D154" s="315"/>
      <c r="E154" s="436">
        <v>2</v>
      </c>
    </row>
    <row r="155" spans="2:26">
      <c r="C155" s="357" t="s">
        <v>303</v>
      </c>
      <c r="D155" s="315"/>
      <c r="E155" s="436">
        <v>5</v>
      </c>
    </row>
  </sheetData>
  <mergeCells count="14">
    <mergeCell ref="C123:C124"/>
    <mergeCell ref="I85:I86"/>
    <mergeCell ref="J85:J86"/>
    <mergeCell ref="L85:L86"/>
    <mergeCell ref="E123:H123"/>
    <mergeCell ref="K85:K86"/>
    <mergeCell ref="D123:D124"/>
    <mergeCell ref="I123:J123"/>
    <mergeCell ref="C8:F8"/>
    <mergeCell ref="C3:F3"/>
    <mergeCell ref="C4:F4"/>
    <mergeCell ref="C5:F5"/>
    <mergeCell ref="C6:F6"/>
    <mergeCell ref="C7:F7"/>
  </mergeCells>
  <phoneticPr fontId="2" type="noConversion"/>
  <pageMargins left="0.75" right="0.75" top="1" bottom="1" header="0.5" footer="0.5"/>
  <pageSetup paperSize="9" orientation="portrait" verticalDpi="4294967293"/>
  <headerFooter alignWithMargins="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0" enableFormatConditionsCalculation="0">
    <tabColor indexed="42"/>
  </sheetPr>
  <dimension ref="A1:AC214"/>
  <sheetViews>
    <sheetView showGridLines="0" topLeftCell="A52" zoomScaleNormal="75" zoomScalePageLayoutView="75" workbookViewId="0">
      <selection activeCell="C7" sqref="C7:H7"/>
    </sheetView>
  </sheetViews>
  <sheetFormatPr defaultColWidth="8.85546875" defaultRowHeight="12.75"/>
  <cols>
    <col min="1" max="1" width="4.7109375" style="88" customWidth="1"/>
    <col min="2" max="2" width="15.7109375" style="203" customWidth="1"/>
    <col min="3" max="3" width="11.28515625" style="88" customWidth="1"/>
    <col min="4" max="4" width="56.42578125" style="88" customWidth="1"/>
    <col min="5" max="5" width="19.42578125" style="88" bestFit="1" customWidth="1"/>
    <col min="6" max="6" width="12.42578125" style="88" customWidth="1"/>
    <col min="7" max="22" width="13.28515625" style="88" customWidth="1"/>
    <col min="23" max="29" width="13.42578125" style="88" customWidth="1"/>
    <col min="30" max="30" width="8.85546875" style="88"/>
    <col min="31" max="31" width="16.7109375" style="88" customWidth="1"/>
    <col min="32" max="32" width="10.42578125" style="88" customWidth="1"/>
    <col min="33" max="33" width="10.85546875" style="88" customWidth="1"/>
    <col min="34" max="16384" width="8.85546875" style="88"/>
  </cols>
  <sheetData>
    <row r="1" spans="1:18" s="206" customFormat="1" ht="26.25">
      <c r="A1" s="15">
        <v>4</v>
      </c>
      <c r="B1" s="17" t="s">
        <v>525</v>
      </c>
      <c r="D1" s="215"/>
      <c r="E1" s="215"/>
    </row>
    <row r="2" spans="1:18">
      <c r="C2" s="216"/>
    </row>
    <row r="3" spans="1:18" ht="25.5">
      <c r="B3" s="460" t="s">
        <v>453</v>
      </c>
      <c r="C3" s="510" t="s">
        <v>526</v>
      </c>
      <c r="D3" s="512"/>
      <c r="E3" s="512"/>
      <c r="F3" s="512"/>
      <c r="G3" s="512"/>
      <c r="H3" s="512"/>
    </row>
    <row r="4" spans="1:18" ht="25.5">
      <c r="B4" s="461" t="s">
        <v>444</v>
      </c>
      <c r="C4" s="511" t="s">
        <v>515</v>
      </c>
      <c r="D4" s="512"/>
      <c r="E4" s="512"/>
      <c r="F4" s="512"/>
      <c r="G4" s="476"/>
      <c r="H4" s="476"/>
    </row>
    <row r="5" spans="1:18" ht="25.5">
      <c r="B5" s="459" t="s">
        <v>452</v>
      </c>
      <c r="C5" s="521" t="s">
        <v>598</v>
      </c>
      <c r="D5" s="512"/>
      <c r="E5" s="512"/>
      <c r="F5" s="512"/>
      <c r="G5" s="471"/>
      <c r="H5" s="471"/>
    </row>
    <row r="6" spans="1:18" ht="33.75" customHeight="1">
      <c r="B6" s="462" t="s">
        <v>480</v>
      </c>
      <c r="C6" s="539" t="s">
        <v>599</v>
      </c>
      <c r="D6" s="539"/>
      <c r="E6" s="539"/>
      <c r="F6" s="539"/>
      <c r="G6" s="539"/>
      <c r="H6" s="539"/>
    </row>
    <row r="7" spans="1:18" ht="25.5">
      <c r="B7" s="475" t="s">
        <v>482</v>
      </c>
      <c r="C7" s="514" t="s">
        <v>527</v>
      </c>
      <c r="D7" s="512"/>
      <c r="E7" s="512"/>
      <c r="F7" s="512"/>
      <c r="G7" s="512"/>
      <c r="H7" s="512"/>
    </row>
    <row r="8" spans="1:18" s="206" customFormat="1">
      <c r="B8" s="203"/>
    </row>
    <row r="9" spans="1:18">
      <c r="A9" s="206"/>
    </row>
    <row r="10" spans="1:18" ht="15.75">
      <c r="A10" s="206"/>
      <c r="B10" s="100">
        <v>4.01</v>
      </c>
      <c r="C10" s="24" t="s">
        <v>528</v>
      </c>
      <c r="D10" s="217"/>
      <c r="E10" s="120"/>
      <c r="F10" s="120"/>
      <c r="G10" s="218"/>
      <c r="H10" s="218"/>
      <c r="I10" s="219"/>
      <c r="J10" s="219"/>
      <c r="K10" s="219"/>
      <c r="L10" s="220"/>
      <c r="M10" s="220"/>
      <c r="N10" s="217"/>
      <c r="O10" s="217"/>
    </row>
    <row r="11" spans="1:18">
      <c r="A11" s="206"/>
    </row>
    <row r="12" spans="1:18">
      <c r="A12" s="206"/>
      <c r="C12" s="75"/>
      <c r="D12" s="222"/>
      <c r="E12" s="222"/>
      <c r="F12" s="183"/>
      <c r="G12" s="537" t="s">
        <v>432</v>
      </c>
      <c r="H12" s="538"/>
    </row>
    <row r="13" spans="1:18" ht="76.5">
      <c r="A13" s="206"/>
      <c r="C13" s="200" t="s">
        <v>21</v>
      </c>
      <c r="D13" s="200" t="s">
        <v>235</v>
      </c>
      <c r="E13" s="200" t="s">
        <v>20</v>
      </c>
      <c r="F13" s="200" t="s">
        <v>159</v>
      </c>
      <c r="G13" s="171" t="s">
        <v>310</v>
      </c>
      <c r="H13" s="170" t="s">
        <v>160</v>
      </c>
    </row>
    <row r="14" spans="1:18">
      <c r="A14" s="206"/>
      <c r="C14" s="399" t="s">
        <v>28</v>
      </c>
      <c r="D14" s="399" t="s">
        <v>117</v>
      </c>
      <c r="E14" s="399" t="s">
        <v>125</v>
      </c>
      <c r="F14" s="412" t="s">
        <v>283</v>
      </c>
      <c r="G14" s="342">
        <v>40000</v>
      </c>
      <c r="H14" s="342">
        <v>10</v>
      </c>
      <c r="R14" s="540"/>
    </row>
    <row r="15" spans="1:18">
      <c r="A15" s="206"/>
      <c r="C15" s="399" t="s">
        <v>29</v>
      </c>
      <c r="D15" s="399" t="s">
        <v>118</v>
      </c>
      <c r="E15" s="399" t="s">
        <v>126</v>
      </c>
      <c r="F15" s="412" t="s">
        <v>138</v>
      </c>
      <c r="G15" s="342">
        <v>150</v>
      </c>
      <c r="H15" s="342">
        <v>10</v>
      </c>
      <c r="R15" s="540"/>
    </row>
    <row r="16" spans="1:18">
      <c r="A16" s="206"/>
      <c r="C16" s="399" t="s">
        <v>30</v>
      </c>
      <c r="D16" s="399" t="s">
        <v>119</v>
      </c>
      <c r="E16" s="399" t="s">
        <v>127</v>
      </c>
      <c r="F16" s="412" t="s">
        <v>283</v>
      </c>
      <c r="G16" s="342">
        <v>4000</v>
      </c>
      <c r="H16" s="342">
        <v>10</v>
      </c>
      <c r="R16" s="540"/>
    </row>
    <row r="17" spans="1:21">
      <c r="A17" s="206"/>
      <c r="C17" s="399" t="s">
        <v>31</v>
      </c>
      <c r="D17" s="399" t="s">
        <v>227</v>
      </c>
      <c r="E17" s="399" t="s">
        <v>128</v>
      </c>
      <c r="F17" s="412" t="s">
        <v>138</v>
      </c>
      <c r="G17" s="342">
        <v>10</v>
      </c>
      <c r="H17" s="342">
        <v>10</v>
      </c>
      <c r="R17" s="540"/>
    </row>
    <row r="18" spans="1:21">
      <c r="A18" s="206"/>
      <c r="C18" s="399" t="s">
        <v>32</v>
      </c>
      <c r="D18" s="399" t="s">
        <v>266</v>
      </c>
      <c r="E18" s="399" t="s">
        <v>267</v>
      </c>
      <c r="F18" s="412" t="s">
        <v>138</v>
      </c>
      <c r="G18" s="342">
        <v>20</v>
      </c>
      <c r="H18" s="342">
        <v>10</v>
      </c>
      <c r="R18" s="540"/>
    </row>
    <row r="19" spans="1:21">
      <c r="A19" s="206"/>
      <c r="C19" s="399" t="s">
        <v>33</v>
      </c>
      <c r="D19" s="399" t="s">
        <v>120</v>
      </c>
      <c r="E19" s="399" t="s">
        <v>129</v>
      </c>
      <c r="F19" s="412" t="s">
        <v>138</v>
      </c>
      <c r="G19" s="342">
        <v>200</v>
      </c>
      <c r="H19" s="342">
        <v>10</v>
      </c>
      <c r="R19" s="540"/>
    </row>
    <row r="20" spans="1:21">
      <c r="A20" s="206"/>
      <c r="C20" s="399" t="s">
        <v>34</v>
      </c>
      <c r="D20" s="399" t="s">
        <v>121</v>
      </c>
      <c r="E20" s="399" t="s">
        <v>130</v>
      </c>
      <c r="F20" s="412" t="s">
        <v>283</v>
      </c>
      <c r="G20" s="342">
        <v>50000</v>
      </c>
      <c r="H20" s="342">
        <v>10</v>
      </c>
      <c r="R20" s="540"/>
    </row>
    <row r="21" spans="1:21">
      <c r="A21" s="206"/>
      <c r="C21" s="399" t="s">
        <v>35</v>
      </c>
      <c r="D21" s="399" t="s">
        <v>268</v>
      </c>
      <c r="E21" s="399" t="s">
        <v>269</v>
      </c>
      <c r="F21" s="412" t="s">
        <v>138</v>
      </c>
      <c r="G21" s="342">
        <v>10</v>
      </c>
      <c r="H21" s="342">
        <v>10</v>
      </c>
      <c r="R21" s="540"/>
    </row>
    <row r="22" spans="1:21">
      <c r="A22" s="206"/>
      <c r="C22" s="399" t="s">
        <v>36</v>
      </c>
      <c r="D22" s="399" t="s">
        <v>270</v>
      </c>
      <c r="E22" s="399" t="s">
        <v>271</v>
      </c>
      <c r="F22" s="412" t="s">
        <v>138</v>
      </c>
      <c r="G22" s="342">
        <v>20</v>
      </c>
      <c r="H22" s="342">
        <v>10</v>
      </c>
      <c r="R22" s="540"/>
    </row>
    <row r="23" spans="1:21">
      <c r="A23" s="206"/>
      <c r="C23" s="399" t="s">
        <v>37</v>
      </c>
      <c r="D23" s="399" t="s">
        <v>122</v>
      </c>
      <c r="E23" s="399" t="s">
        <v>131</v>
      </c>
      <c r="F23" s="412" t="s">
        <v>138</v>
      </c>
      <c r="G23" s="342">
        <v>200</v>
      </c>
      <c r="H23" s="342">
        <v>10</v>
      </c>
      <c r="R23" s="540"/>
    </row>
    <row r="24" spans="1:21">
      <c r="A24" s="206"/>
      <c r="C24" s="399" t="s">
        <v>95</v>
      </c>
      <c r="D24" s="399" t="s">
        <v>123</v>
      </c>
      <c r="E24" s="399" t="s">
        <v>132</v>
      </c>
      <c r="F24" s="412" t="s">
        <v>283</v>
      </c>
      <c r="G24" s="342">
        <v>70000</v>
      </c>
      <c r="H24" s="342">
        <v>10</v>
      </c>
      <c r="R24" s="540"/>
    </row>
    <row r="25" spans="1:21">
      <c r="A25" s="206"/>
      <c r="C25" s="399" t="s">
        <v>96</v>
      </c>
      <c r="D25" s="399" t="s">
        <v>272</v>
      </c>
      <c r="E25" s="399" t="s">
        <v>273</v>
      </c>
      <c r="F25" s="412" t="s">
        <v>138</v>
      </c>
      <c r="G25" s="342">
        <v>10</v>
      </c>
      <c r="H25" s="342">
        <v>10</v>
      </c>
      <c r="R25" s="540"/>
    </row>
    <row r="26" spans="1:21">
      <c r="A26" s="206"/>
      <c r="C26" s="399" t="s">
        <v>97</v>
      </c>
      <c r="D26" s="399" t="s">
        <v>274</v>
      </c>
      <c r="E26" s="399" t="s">
        <v>275</v>
      </c>
      <c r="F26" s="412" t="s">
        <v>138</v>
      </c>
      <c r="G26" s="342">
        <v>20</v>
      </c>
      <c r="H26" s="342">
        <v>10</v>
      </c>
      <c r="R26" s="540"/>
      <c r="U26" s="379"/>
    </row>
    <row r="27" spans="1:21">
      <c r="A27" s="206"/>
      <c r="C27" s="399" t="s">
        <v>98</v>
      </c>
      <c r="D27" s="399" t="s">
        <v>124</v>
      </c>
      <c r="E27" s="399" t="s">
        <v>133</v>
      </c>
      <c r="F27" s="412" t="s">
        <v>138</v>
      </c>
      <c r="G27" s="342">
        <v>200</v>
      </c>
      <c r="H27" s="342">
        <v>10</v>
      </c>
      <c r="R27" s="540"/>
    </row>
    <row r="28" spans="1:21">
      <c r="A28" s="206"/>
      <c r="C28" s="399" t="s">
        <v>99</v>
      </c>
      <c r="D28" s="399" t="s">
        <v>237</v>
      </c>
      <c r="E28" s="399" t="s">
        <v>238</v>
      </c>
      <c r="F28" s="412" t="s">
        <v>389</v>
      </c>
      <c r="G28" s="342">
        <v>20</v>
      </c>
      <c r="H28" s="342">
        <v>10</v>
      </c>
      <c r="R28" s="540"/>
    </row>
    <row r="29" spans="1:21">
      <c r="A29" s="206"/>
      <c r="C29" s="399" t="s">
        <v>100</v>
      </c>
      <c r="D29" s="399" t="s">
        <v>239</v>
      </c>
      <c r="E29" s="399" t="s">
        <v>240</v>
      </c>
      <c r="F29" s="412" t="s">
        <v>389</v>
      </c>
      <c r="G29" s="342">
        <v>10000</v>
      </c>
      <c r="H29" s="342">
        <v>10</v>
      </c>
      <c r="R29" s="540"/>
    </row>
    <row r="30" spans="1:21">
      <c r="A30" s="206"/>
      <c r="C30" s="399" t="s">
        <v>101</v>
      </c>
      <c r="D30" s="399" t="s">
        <v>241</v>
      </c>
      <c r="E30" s="399" t="s">
        <v>262</v>
      </c>
      <c r="F30" s="412" t="s">
        <v>389</v>
      </c>
      <c r="G30" s="342">
        <v>1000</v>
      </c>
      <c r="H30" s="342">
        <v>10</v>
      </c>
      <c r="R30" s="540"/>
    </row>
    <row r="31" spans="1:21">
      <c r="A31" s="206"/>
      <c r="C31" s="399" t="s">
        <v>102</v>
      </c>
      <c r="D31" s="399" t="s">
        <v>242</v>
      </c>
      <c r="E31" s="399" t="s">
        <v>243</v>
      </c>
      <c r="F31" s="412" t="s">
        <v>389</v>
      </c>
      <c r="G31" s="342">
        <v>3000</v>
      </c>
      <c r="H31" s="342">
        <v>10</v>
      </c>
      <c r="R31" s="540"/>
    </row>
    <row r="32" spans="1:21">
      <c r="A32" s="206"/>
      <c r="C32" s="399" t="s">
        <v>103</v>
      </c>
      <c r="D32" s="399" t="s">
        <v>244</v>
      </c>
      <c r="E32" s="399" t="s">
        <v>134</v>
      </c>
      <c r="F32" s="412" t="s">
        <v>389</v>
      </c>
      <c r="G32" s="342">
        <v>10</v>
      </c>
      <c r="H32" s="342">
        <v>10</v>
      </c>
      <c r="R32" s="540"/>
    </row>
    <row r="33" spans="1:18">
      <c r="A33" s="206"/>
      <c r="C33" s="399" t="s">
        <v>104</v>
      </c>
      <c r="D33" s="399" t="s">
        <v>245</v>
      </c>
      <c r="E33" s="399" t="s">
        <v>135</v>
      </c>
      <c r="F33" s="412" t="s">
        <v>389</v>
      </c>
      <c r="G33" s="342">
        <v>100</v>
      </c>
      <c r="H33" s="342">
        <v>10</v>
      </c>
      <c r="R33" s="540"/>
    </row>
    <row r="34" spans="1:18">
      <c r="A34" s="206"/>
      <c r="C34" s="399" t="s">
        <v>105</v>
      </c>
      <c r="D34" s="399" t="s">
        <v>246</v>
      </c>
      <c r="E34" s="399" t="s">
        <v>247</v>
      </c>
      <c r="F34" s="412" t="s">
        <v>389</v>
      </c>
      <c r="G34" s="342">
        <v>10</v>
      </c>
      <c r="H34" s="342">
        <v>10</v>
      </c>
      <c r="R34" s="540"/>
    </row>
    <row r="35" spans="1:18">
      <c r="A35" s="206"/>
      <c r="C35" s="399" t="s">
        <v>106</v>
      </c>
      <c r="D35" s="399" t="s">
        <v>248</v>
      </c>
      <c r="E35" s="399" t="s">
        <v>249</v>
      </c>
      <c r="F35" s="412" t="s">
        <v>389</v>
      </c>
      <c r="G35" s="342">
        <v>10</v>
      </c>
      <c r="H35" s="342">
        <v>10</v>
      </c>
      <c r="R35" s="540"/>
    </row>
    <row r="36" spans="1:18">
      <c r="A36" s="206"/>
      <c r="C36" s="399" t="s">
        <v>107</v>
      </c>
      <c r="D36" s="399" t="s">
        <v>250</v>
      </c>
      <c r="E36" s="399" t="s">
        <v>136</v>
      </c>
      <c r="F36" s="412" t="s">
        <v>389</v>
      </c>
      <c r="G36" s="342">
        <v>20</v>
      </c>
      <c r="H36" s="342">
        <v>10</v>
      </c>
      <c r="R36" s="540"/>
    </row>
    <row r="37" spans="1:18">
      <c r="A37" s="206"/>
      <c r="C37" s="399" t="s">
        <v>108</v>
      </c>
      <c r="D37" s="399" t="s">
        <v>251</v>
      </c>
      <c r="E37" s="399" t="s">
        <v>137</v>
      </c>
      <c r="F37" s="412" t="s">
        <v>389</v>
      </c>
      <c r="G37" s="342">
        <v>200</v>
      </c>
      <c r="H37" s="342">
        <v>10</v>
      </c>
      <c r="R37" s="540"/>
    </row>
    <row r="38" spans="1:18">
      <c r="A38" s="206"/>
      <c r="C38" s="399" t="s">
        <v>109</v>
      </c>
      <c r="D38" s="399" t="s">
        <v>252</v>
      </c>
      <c r="E38" s="399" t="s">
        <v>253</v>
      </c>
      <c r="F38" s="412" t="s">
        <v>389</v>
      </c>
      <c r="G38" s="342">
        <v>10</v>
      </c>
      <c r="H38" s="342">
        <v>10</v>
      </c>
      <c r="R38" s="540"/>
    </row>
    <row r="39" spans="1:18">
      <c r="A39" s="206"/>
      <c r="C39" s="399" t="s">
        <v>110</v>
      </c>
      <c r="D39" s="399" t="s">
        <v>254</v>
      </c>
      <c r="E39" s="399" t="s">
        <v>255</v>
      </c>
      <c r="F39" s="412" t="s">
        <v>389</v>
      </c>
      <c r="G39" s="342">
        <v>10</v>
      </c>
      <c r="H39" s="342">
        <v>10</v>
      </c>
      <c r="R39" s="540"/>
    </row>
    <row r="40" spans="1:18">
      <c r="A40" s="206"/>
      <c r="C40" s="399" t="s">
        <v>111</v>
      </c>
      <c r="D40" s="399" t="s">
        <v>256</v>
      </c>
      <c r="E40" s="399" t="s">
        <v>257</v>
      </c>
      <c r="F40" s="412" t="s">
        <v>389</v>
      </c>
      <c r="G40" s="342">
        <v>100</v>
      </c>
      <c r="H40" s="342">
        <v>10</v>
      </c>
      <c r="R40" s="540"/>
    </row>
    <row r="41" spans="1:18">
      <c r="A41" s="206"/>
      <c r="C41" s="399" t="s">
        <v>112</v>
      </c>
      <c r="D41" s="399" t="s">
        <v>258</v>
      </c>
      <c r="E41" s="399" t="s">
        <v>259</v>
      </c>
      <c r="F41" s="412" t="s">
        <v>389</v>
      </c>
      <c r="G41" s="342">
        <v>50</v>
      </c>
      <c r="H41" s="342">
        <v>10</v>
      </c>
      <c r="R41" s="540"/>
    </row>
    <row r="42" spans="1:18">
      <c r="A42" s="206"/>
      <c r="C42" s="399" t="s">
        <v>113</v>
      </c>
      <c r="D42" s="399" t="s">
        <v>260</v>
      </c>
      <c r="E42" s="399" t="s">
        <v>261</v>
      </c>
      <c r="F42" s="412" t="s">
        <v>389</v>
      </c>
      <c r="G42" s="342">
        <v>200</v>
      </c>
      <c r="H42" s="342">
        <v>10</v>
      </c>
      <c r="R42" s="540"/>
    </row>
    <row r="43" spans="1:18">
      <c r="A43" s="206"/>
      <c r="C43" s="399" t="s">
        <v>114</v>
      </c>
      <c r="D43" s="399" t="s">
        <v>82</v>
      </c>
      <c r="E43" s="399" t="s">
        <v>3</v>
      </c>
      <c r="F43" s="412" t="s">
        <v>390</v>
      </c>
      <c r="G43" s="342">
        <v>500</v>
      </c>
      <c r="H43" s="342">
        <v>10</v>
      </c>
      <c r="R43" s="540"/>
    </row>
    <row r="44" spans="1:18">
      <c r="A44" s="206"/>
      <c r="C44" s="399" t="s">
        <v>115</v>
      </c>
      <c r="D44" s="399" t="s">
        <v>232</v>
      </c>
      <c r="E44" s="399" t="s">
        <v>86</v>
      </c>
      <c r="F44" s="412" t="s">
        <v>390</v>
      </c>
      <c r="G44" s="342">
        <v>5000</v>
      </c>
      <c r="H44" s="342">
        <v>10</v>
      </c>
      <c r="R44" s="540"/>
    </row>
    <row r="45" spans="1:18">
      <c r="A45" s="206"/>
      <c r="C45" s="399" t="s">
        <v>116</v>
      </c>
      <c r="D45" s="399" t="s">
        <v>233</v>
      </c>
      <c r="E45" s="399" t="s">
        <v>87</v>
      </c>
      <c r="F45" s="412" t="s">
        <v>390</v>
      </c>
      <c r="G45" s="342">
        <v>3000</v>
      </c>
      <c r="H45" s="342">
        <v>10</v>
      </c>
      <c r="R45" s="540"/>
    </row>
    <row r="46" spans="1:18">
      <c r="A46" s="206"/>
    </row>
    <row r="47" spans="1:18">
      <c r="A47" s="206"/>
      <c r="C47" s="338" t="s">
        <v>193</v>
      </c>
      <c r="D47" s="338" t="s">
        <v>166</v>
      </c>
      <c r="E47" s="413"/>
      <c r="F47" s="412" t="s">
        <v>93</v>
      </c>
      <c r="G47" s="342">
        <v>10000</v>
      </c>
      <c r="H47" s="342">
        <v>20</v>
      </c>
      <c r="R47" s="540"/>
    </row>
    <row r="48" spans="1:18">
      <c r="A48" s="206"/>
      <c r="C48" s="338" t="s">
        <v>194</v>
      </c>
      <c r="D48" s="338" t="s">
        <v>167</v>
      </c>
      <c r="E48" s="413"/>
      <c r="F48" s="412" t="s">
        <v>93</v>
      </c>
      <c r="G48" s="342">
        <v>10000</v>
      </c>
      <c r="H48" s="342">
        <v>20</v>
      </c>
      <c r="R48" s="540"/>
    </row>
    <row r="49" spans="1:18">
      <c r="A49" s="206"/>
      <c r="C49" s="338" t="s">
        <v>195</v>
      </c>
      <c r="D49" s="338" t="s">
        <v>168</v>
      </c>
      <c r="E49" s="413"/>
      <c r="F49" s="412" t="s">
        <v>93</v>
      </c>
      <c r="G49" s="342">
        <v>10000</v>
      </c>
      <c r="H49" s="342">
        <v>20</v>
      </c>
      <c r="R49" s="540"/>
    </row>
    <row r="50" spans="1:18">
      <c r="A50" s="206"/>
      <c r="C50" s="338" t="s">
        <v>196</v>
      </c>
      <c r="D50" s="338" t="s">
        <v>169</v>
      </c>
      <c r="E50" s="413"/>
      <c r="F50" s="412" t="s">
        <v>93</v>
      </c>
      <c r="G50" s="342">
        <v>5000</v>
      </c>
      <c r="H50" s="342">
        <v>20</v>
      </c>
      <c r="R50" s="540"/>
    </row>
    <row r="51" spans="1:18">
      <c r="A51" s="206"/>
      <c r="C51" s="338" t="s">
        <v>197</v>
      </c>
      <c r="D51" s="338" t="s">
        <v>391</v>
      </c>
      <c r="E51" s="413"/>
      <c r="F51" s="412" t="s">
        <v>93</v>
      </c>
      <c r="G51" s="342">
        <v>500</v>
      </c>
      <c r="H51" s="342">
        <v>20</v>
      </c>
      <c r="R51" s="540"/>
    </row>
    <row r="52" spans="1:18">
      <c r="A52" s="206"/>
      <c r="C52" s="338" t="s">
        <v>198</v>
      </c>
      <c r="D52" s="338" t="s">
        <v>392</v>
      </c>
      <c r="E52" s="413"/>
      <c r="F52" s="412" t="s">
        <v>93</v>
      </c>
      <c r="G52" s="342">
        <v>750</v>
      </c>
      <c r="H52" s="342">
        <v>20</v>
      </c>
      <c r="R52" s="540"/>
    </row>
    <row r="53" spans="1:18">
      <c r="A53" s="206"/>
      <c r="C53" s="338" t="s">
        <v>199</v>
      </c>
      <c r="D53" s="338" t="s">
        <v>393</v>
      </c>
      <c r="E53" s="413"/>
      <c r="F53" s="412" t="s">
        <v>93</v>
      </c>
      <c r="G53" s="342">
        <v>1000</v>
      </c>
      <c r="H53" s="342">
        <v>20</v>
      </c>
      <c r="R53" s="540"/>
    </row>
    <row r="54" spans="1:18">
      <c r="A54" s="206"/>
      <c r="C54" s="338" t="s">
        <v>200</v>
      </c>
      <c r="D54" s="338" t="s">
        <v>394</v>
      </c>
      <c r="E54" s="413"/>
      <c r="F54" s="412" t="s">
        <v>93</v>
      </c>
      <c r="G54" s="342">
        <v>1250</v>
      </c>
      <c r="H54" s="342">
        <v>20</v>
      </c>
      <c r="R54" s="540"/>
    </row>
    <row r="55" spans="1:18">
      <c r="A55" s="206"/>
      <c r="C55" s="338" t="s">
        <v>201</v>
      </c>
      <c r="D55" s="338" t="s">
        <v>395</v>
      </c>
      <c r="E55" s="413"/>
      <c r="F55" s="412" t="s">
        <v>93</v>
      </c>
      <c r="G55" s="342">
        <v>1500</v>
      </c>
      <c r="H55" s="342">
        <v>20</v>
      </c>
      <c r="R55" s="540"/>
    </row>
    <row r="56" spans="1:18">
      <c r="A56" s="206"/>
      <c r="C56" s="338" t="s">
        <v>202</v>
      </c>
      <c r="D56" s="338" t="s">
        <v>396</v>
      </c>
      <c r="E56" s="413"/>
      <c r="F56" s="412" t="s">
        <v>93</v>
      </c>
      <c r="G56" s="342">
        <v>1750</v>
      </c>
      <c r="H56" s="342">
        <v>20</v>
      </c>
      <c r="R56" s="540"/>
    </row>
    <row r="57" spans="1:18">
      <c r="A57" s="206"/>
      <c r="C57" s="338" t="s">
        <v>397</v>
      </c>
      <c r="D57" s="338" t="s">
        <v>170</v>
      </c>
      <c r="E57" s="413"/>
      <c r="F57" s="412" t="s">
        <v>165</v>
      </c>
      <c r="G57" s="342">
        <v>200</v>
      </c>
      <c r="H57" s="342">
        <v>20</v>
      </c>
      <c r="R57" s="540"/>
    </row>
    <row r="58" spans="1:18">
      <c r="A58" s="206"/>
      <c r="C58" s="338" t="s">
        <v>398</v>
      </c>
      <c r="D58" s="338" t="s">
        <v>171</v>
      </c>
      <c r="E58" s="413"/>
      <c r="F58" s="412" t="s">
        <v>165</v>
      </c>
      <c r="G58" s="342">
        <v>100</v>
      </c>
      <c r="H58" s="342">
        <v>20</v>
      </c>
      <c r="R58" s="540"/>
    </row>
    <row r="59" spans="1:18">
      <c r="A59" s="206"/>
      <c r="C59" s="338" t="s">
        <v>399</v>
      </c>
      <c r="D59" s="338" t="s">
        <v>172</v>
      </c>
      <c r="E59" s="413"/>
      <c r="F59" s="412" t="s">
        <v>165</v>
      </c>
      <c r="G59" s="342">
        <v>200</v>
      </c>
      <c r="H59" s="342">
        <v>20</v>
      </c>
      <c r="R59" s="540"/>
    </row>
    <row r="60" spans="1:18">
      <c r="A60" s="206"/>
      <c r="C60" s="338" t="s">
        <v>400</v>
      </c>
      <c r="D60" s="338" t="s">
        <v>173</v>
      </c>
      <c r="E60" s="413"/>
      <c r="F60" s="412" t="s">
        <v>165</v>
      </c>
      <c r="G60" s="342">
        <v>100</v>
      </c>
      <c r="H60" s="342">
        <v>20</v>
      </c>
      <c r="R60" s="540"/>
    </row>
    <row r="61" spans="1:18">
      <c r="A61" s="206"/>
    </row>
    <row r="62" spans="1:18" ht="15.75">
      <c r="A62" s="206"/>
      <c r="B62" s="100">
        <f>B10+0.01</f>
        <v>4.0199999999999996</v>
      </c>
      <c r="C62" s="24" t="s">
        <v>529</v>
      </c>
      <c r="D62" s="217"/>
      <c r="E62" s="120"/>
      <c r="F62" s="120"/>
      <c r="G62" s="218"/>
      <c r="H62" s="218"/>
      <c r="I62" s="219"/>
      <c r="J62" s="219"/>
      <c r="K62" s="219"/>
      <c r="L62" s="220"/>
      <c r="M62" s="220"/>
      <c r="N62" s="217"/>
      <c r="O62" s="217"/>
    </row>
    <row r="63" spans="1:18">
      <c r="A63" s="206"/>
      <c r="G63" s="221"/>
      <c r="J63" s="75"/>
    </row>
    <row r="64" spans="1:18">
      <c r="A64" s="206"/>
      <c r="D64" s="222"/>
      <c r="E64" s="222"/>
      <c r="F64" s="212"/>
      <c r="G64" s="196"/>
      <c r="H64" s="197"/>
      <c r="I64" s="197" t="s">
        <v>53</v>
      </c>
      <c r="J64" s="197"/>
      <c r="K64" s="197"/>
      <c r="L64" s="198" t="s">
        <v>158</v>
      </c>
      <c r="M64" s="223"/>
    </row>
    <row r="65" spans="1:14" ht="89.25">
      <c r="A65" s="206"/>
      <c r="C65" s="200" t="s">
        <v>21</v>
      </c>
      <c r="D65" s="200" t="s">
        <v>235</v>
      </c>
      <c r="E65" s="200" t="s">
        <v>20</v>
      </c>
      <c r="F65" s="200" t="s">
        <v>372</v>
      </c>
      <c r="G65" s="171" t="s">
        <v>310</v>
      </c>
      <c r="H65" s="170" t="s">
        <v>160</v>
      </c>
      <c r="I65" s="201" t="s">
        <v>314</v>
      </c>
      <c r="J65" s="171" t="s">
        <v>161</v>
      </c>
      <c r="K65" s="201" t="s">
        <v>313</v>
      </c>
      <c r="L65" s="202" t="s">
        <v>311</v>
      </c>
      <c r="M65" s="170" t="s">
        <v>312</v>
      </c>
    </row>
    <row r="66" spans="1:14" ht="12" customHeight="1">
      <c r="A66" s="206"/>
      <c r="C66" s="209" t="str">
        <f ca="1">'C. Masterfiles'!C13</f>
        <v>N01</v>
      </c>
      <c r="D66" s="209" t="str">
        <f ca="1">'C. Masterfiles'!D13</f>
        <v xml:space="preserve">MSAN - common equipment </v>
      </c>
      <c r="E66" s="209" t="str">
        <f ca="1">'C. Masterfiles'!E13</f>
        <v>MSAN-CMN</v>
      </c>
      <c r="F66" s="412" t="s">
        <v>283</v>
      </c>
      <c r="G66" s="323">
        <f t="shared" ref="G66:H97" si="0">G14</f>
        <v>40000</v>
      </c>
      <c r="H66" s="323">
        <f t="shared" si="0"/>
        <v>10</v>
      </c>
      <c r="I66" s="426">
        <f ca="1">IF('B. Dashboard'!$D$39="Base case",'B. Dashboard'!F$22,'B. Dashboard'!G$22)*IF('D. Graphs'!$C$74=7,1+'D. Graphs'!$D$70,1)</f>
        <v>0.02</v>
      </c>
      <c r="J66" s="323">
        <f ca="1">G66*IF('B. Dashboard'!$D$39="Base case",'B. Dashboard'!F$25,'B. Dashboard'!G$25)*IF('D. Graphs'!$C$74=8,1+'D. Graphs'!$D$70,1)</f>
        <v>4000</v>
      </c>
      <c r="K66" s="426">
        <f ca="1">IF('B. Dashboard'!$D$39="Base case",'B. Dashboard'!F$23,'B. Dashboard'!G$23)*IF('D. Graphs'!$C$74=7,1+'D. Graphs'!$D$70,1)</f>
        <v>2.3E-2</v>
      </c>
      <c r="L66" s="410">
        <f ca="1">IF('B. Dashboard'!$D$39="Base case",'B. Dashboard'!F$26,'B. Dashboard'!G$26)*IF('D. Graphs'!$C$74=9,1+'D. Graphs'!$D$70,1)</f>
        <v>0.1</v>
      </c>
      <c r="M66" s="426">
        <f ca="1">IF('B. Dashboard'!$D$39="Base case",'B. Dashboard'!F$24,'B. Dashboard'!G$24)*IF('D. Graphs'!$C$74=7,1+'D. Graphs'!$D$70,1)</f>
        <v>2.3E-2</v>
      </c>
      <c r="N66" s="382"/>
    </row>
    <row r="67" spans="1:14">
      <c r="A67" s="206"/>
      <c r="C67" s="209" t="str">
        <f ca="1">'C. Masterfiles'!C14</f>
        <v>N02</v>
      </c>
      <c r="D67" s="209" t="str">
        <f ca="1">'C. Masterfiles'!D14</f>
        <v>MSAN - 1GE card</v>
      </c>
      <c r="E67" s="209" t="str">
        <f ca="1">'C. Masterfiles'!E14</f>
        <v>MSAN-1GE</v>
      </c>
      <c r="F67" s="412" t="s">
        <v>138</v>
      </c>
      <c r="G67" s="323">
        <f t="shared" si="0"/>
        <v>150</v>
      </c>
      <c r="H67" s="323">
        <f t="shared" si="0"/>
        <v>10</v>
      </c>
      <c r="I67" s="426">
        <f ca="1">IF('B. Dashboard'!$D$39="Base case",'B. Dashboard'!F$20,'B. Dashboard'!G$20)</f>
        <v>0.01</v>
      </c>
      <c r="J67" s="323">
        <f ca="1">G67*IF('B. Dashboard'!$D$39="Base case",'B. Dashboard'!F$25,'B. Dashboard'!G$25)*IF('D. Graphs'!$C$74=8,1+'D. Graphs'!$D$70,1)</f>
        <v>15</v>
      </c>
      <c r="K67" s="426">
        <f ca="1">IF('B. Dashboard'!$D$39="Base case",'B. Dashboard'!F$23,'B. Dashboard'!G$23)*IF('D. Graphs'!$C$74=7,1+'D. Graphs'!$D$70,1)</f>
        <v>2.3E-2</v>
      </c>
      <c r="L67" s="410">
        <f ca="1">IF('B. Dashboard'!$D$39="Base case",'B. Dashboard'!F$26,'B. Dashboard'!G$26)*IF('D. Graphs'!$C$74=9,1+'D. Graphs'!$D$70,1)</f>
        <v>0.1</v>
      </c>
      <c r="M67" s="426">
        <f ca="1">IF('B. Dashboard'!$D$39="Base case",'B. Dashboard'!F$24,'B. Dashboard'!G$24)*IF('D. Graphs'!$C$74=7,1+'D. Graphs'!$D$70,1)</f>
        <v>2.3E-2</v>
      </c>
      <c r="N67" s="382"/>
    </row>
    <row r="68" spans="1:14">
      <c r="A68" s="206"/>
      <c r="C68" s="209" t="str">
        <f ca="1">'C. Masterfiles'!C15</f>
        <v>N03</v>
      </c>
      <c r="D68" s="209" t="str">
        <f ca="1">'C. Masterfiles'!D15</f>
        <v xml:space="preserve">Layer 2 Aggregation switch - common equipment </v>
      </c>
      <c r="E68" s="209" t="str">
        <f ca="1">'C. Masterfiles'!E15</f>
        <v>AGGR-CMN</v>
      </c>
      <c r="F68" s="412" t="s">
        <v>283</v>
      </c>
      <c r="G68" s="323">
        <f t="shared" si="0"/>
        <v>4000</v>
      </c>
      <c r="H68" s="323">
        <f t="shared" si="0"/>
        <v>10</v>
      </c>
      <c r="I68" s="426">
        <f ca="1">IF('B. Dashboard'!$D$39="Base case",'B. Dashboard'!F$22,'B. Dashboard'!G$22)*IF('D. Graphs'!$C$74=7,1+'D. Graphs'!$D$70,1)</f>
        <v>0.02</v>
      </c>
      <c r="J68" s="323">
        <f ca="1">G68*IF('B. Dashboard'!$D$39="Base case",'B. Dashboard'!F$25,'B. Dashboard'!G$25)*IF('D. Graphs'!$C$74=8,1+'D. Graphs'!$D$70,1)</f>
        <v>400</v>
      </c>
      <c r="K68" s="426">
        <f ca="1">IF('B. Dashboard'!$D$39="Base case",'B. Dashboard'!F$23,'B. Dashboard'!G$23)*IF('D. Graphs'!$C$74=7,1+'D. Graphs'!$D$70,1)</f>
        <v>2.3E-2</v>
      </c>
      <c r="L68" s="410">
        <f ca="1">IF('B. Dashboard'!$D$39="Base case",'B. Dashboard'!F$26,'B. Dashboard'!G$26)*IF('D. Graphs'!$C$74=9,1+'D. Graphs'!$D$70,1)</f>
        <v>0.1</v>
      </c>
      <c r="M68" s="426">
        <f ca="1">IF('B. Dashboard'!$D$39="Base case",'B. Dashboard'!F$24,'B. Dashboard'!G$24)*IF('D. Graphs'!$C$74=7,1+'D. Graphs'!$D$70,1)</f>
        <v>2.3E-2</v>
      </c>
      <c r="N68" s="382"/>
    </row>
    <row r="69" spans="1:14">
      <c r="A69" s="206"/>
      <c r="C69" s="209" t="str">
        <f ca="1">'C. Masterfiles'!C16</f>
        <v>N04</v>
      </c>
      <c r="D69" s="209" t="str">
        <f ca="1">'C. Masterfiles'!D16</f>
        <v>Layer 2 Aggregation switch - 1GE card (to MSAN Ring)</v>
      </c>
      <c r="E69" s="209" t="str">
        <f ca="1">'C. Masterfiles'!E16</f>
        <v>AGGR-1GE-MSAN</v>
      </c>
      <c r="F69" s="412" t="s">
        <v>138</v>
      </c>
      <c r="G69" s="323">
        <f t="shared" si="0"/>
        <v>10</v>
      </c>
      <c r="H69" s="323">
        <f t="shared" si="0"/>
        <v>10</v>
      </c>
      <c r="I69" s="426">
        <f ca="1">IF('B. Dashboard'!$D$39="Base case",'B. Dashboard'!F$20,'B. Dashboard'!G$20)</f>
        <v>0.01</v>
      </c>
      <c r="J69" s="323">
        <f ca="1">G69*IF('B. Dashboard'!$D$39="Base case",'B. Dashboard'!F$25,'B. Dashboard'!G$25)*IF('D. Graphs'!$C$74=8,1+'D. Graphs'!$D$70,1)</f>
        <v>1</v>
      </c>
      <c r="K69" s="426">
        <f ca="1">IF('B. Dashboard'!$D$39="Base case",'B. Dashboard'!F$23,'B. Dashboard'!G$23)*IF('D. Graphs'!$C$74=7,1+'D. Graphs'!$D$70,1)</f>
        <v>2.3E-2</v>
      </c>
      <c r="L69" s="410">
        <f ca="1">IF('B. Dashboard'!$D$39="Base case",'B. Dashboard'!F$26,'B. Dashboard'!G$26)*IF('D. Graphs'!$C$74=9,1+'D. Graphs'!$D$70,1)</f>
        <v>0.1</v>
      </c>
      <c r="M69" s="426">
        <f ca="1">IF('B. Dashboard'!$D$39="Base case",'B. Dashboard'!F$24,'B. Dashboard'!G$24)*IF('D. Graphs'!$C$74=7,1+'D. Graphs'!$D$70,1)</f>
        <v>2.3E-2</v>
      </c>
      <c r="N69" s="382"/>
    </row>
    <row r="70" spans="1:14">
      <c r="A70" s="206"/>
      <c r="C70" s="209" t="str">
        <f ca="1">'C. Masterfiles'!C17</f>
        <v>N05</v>
      </c>
      <c r="D70" s="209" t="str">
        <f ca="1">'C. Masterfiles'!D17</f>
        <v>Layer 2 Aggregation switch - 2,5GE module (to AGGR Ring)</v>
      </c>
      <c r="E70" s="209" t="str">
        <f ca="1">'C. Masterfiles'!E17</f>
        <v>AGGR-2,5GE-AGGR</v>
      </c>
      <c r="F70" s="412" t="s">
        <v>138</v>
      </c>
      <c r="G70" s="323">
        <f t="shared" si="0"/>
        <v>20</v>
      </c>
      <c r="H70" s="323">
        <f t="shared" si="0"/>
        <v>10</v>
      </c>
      <c r="I70" s="426">
        <f ca="1">IF('B. Dashboard'!$D$39="Base case",'B. Dashboard'!F$20,'B. Dashboard'!G$20)</f>
        <v>0.01</v>
      </c>
      <c r="J70" s="323">
        <f ca="1">G70*IF('B. Dashboard'!$D$39="Base case",'B. Dashboard'!F$25,'B. Dashboard'!G$25)*IF('D. Graphs'!$C$74=8,1+'D. Graphs'!$D$70,1)</f>
        <v>2</v>
      </c>
      <c r="K70" s="426">
        <f ca="1">IF('B. Dashboard'!$D$39="Base case",'B. Dashboard'!F$23,'B. Dashboard'!G$23)*IF('D. Graphs'!$C$74=7,1+'D. Graphs'!$D$70,1)</f>
        <v>2.3E-2</v>
      </c>
      <c r="L70" s="410">
        <f ca="1">IF('B. Dashboard'!$D$39="Base case",'B. Dashboard'!F$26,'B. Dashboard'!G$26)*IF('D. Graphs'!$C$74=9,1+'D. Graphs'!$D$70,1)</f>
        <v>0.1</v>
      </c>
      <c r="M70" s="426">
        <f ca="1">IF('B. Dashboard'!$D$39="Base case",'B. Dashboard'!F$24,'B. Dashboard'!G$24)*IF('D. Graphs'!$C$74=7,1+'D. Graphs'!$D$70,1)</f>
        <v>2.3E-2</v>
      </c>
      <c r="N70" s="382"/>
    </row>
    <row r="71" spans="1:14">
      <c r="A71" s="206"/>
      <c r="C71" s="209" t="str">
        <f ca="1">'C. Masterfiles'!C18</f>
        <v>N06</v>
      </c>
      <c r="D71" s="209" t="str">
        <f ca="1">'C. Masterfiles'!D18</f>
        <v>Layer 2 Aggregation switch - processor</v>
      </c>
      <c r="E71" s="209" t="str">
        <f ca="1">'C. Masterfiles'!E18</f>
        <v>AGGR-PROC</v>
      </c>
      <c r="F71" s="412" t="s">
        <v>138</v>
      </c>
      <c r="G71" s="323">
        <f t="shared" si="0"/>
        <v>200</v>
      </c>
      <c r="H71" s="323">
        <f t="shared" si="0"/>
        <v>10</v>
      </c>
      <c r="I71" s="426">
        <f ca="1">IF('B. Dashboard'!$D$39="Base case",'B. Dashboard'!F$21,'B. Dashboard'!G$21)*IF('D. Graphs'!$C$74=7,1+'D. Graphs'!$D$70,1)</f>
        <v>-0.02</v>
      </c>
      <c r="J71" s="323">
        <f ca="1">G71*IF('B. Dashboard'!$D$39="Base case",'B. Dashboard'!F$25,'B. Dashboard'!G$25)*IF('D. Graphs'!$C$74=8,1+'D. Graphs'!$D$70,1)</f>
        <v>20</v>
      </c>
      <c r="K71" s="426">
        <f ca="1">IF('B. Dashboard'!$D$39="Base case",'B. Dashboard'!F$23,'B. Dashboard'!G$23)*IF('D. Graphs'!$C$74=7,1+'D. Graphs'!$D$70,1)</f>
        <v>2.3E-2</v>
      </c>
      <c r="L71" s="410">
        <f ca="1">IF('B. Dashboard'!$D$39="Base case",'B. Dashboard'!F$26,'B. Dashboard'!G$26)*IF('D. Graphs'!$C$74=9,1+'D. Graphs'!$D$70,1)</f>
        <v>0.1</v>
      </c>
      <c r="M71" s="426">
        <f ca="1">IF('B. Dashboard'!$D$39="Base case",'B. Dashboard'!F$24,'B. Dashboard'!G$24)*IF('D. Graphs'!$C$74=7,1+'D. Graphs'!$D$70,1)</f>
        <v>2.3E-2</v>
      </c>
      <c r="N71" s="382"/>
    </row>
    <row r="72" spans="1:14">
      <c r="A72" s="206"/>
      <c r="C72" s="209" t="str">
        <f ca="1">'C. Masterfiles'!C19</f>
        <v>N07</v>
      </c>
      <c r="D72" s="209" t="str">
        <f ca="1">'C. Masterfiles'!D19</f>
        <v xml:space="preserve">Layer 3 edge router - common equipment </v>
      </c>
      <c r="E72" s="209" t="str">
        <f ca="1">'C. Masterfiles'!E19</f>
        <v>EDGE-CMN</v>
      </c>
      <c r="F72" s="412" t="s">
        <v>283</v>
      </c>
      <c r="G72" s="323">
        <f t="shared" si="0"/>
        <v>50000</v>
      </c>
      <c r="H72" s="323">
        <f t="shared" si="0"/>
        <v>10</v>
      </c>
      <c r="I72" s="426">
        <f ca="1">IF('B. Dashboard'!$D$39="Base case",'B. Dashboard'!F$22,'B. Dashboard'!G$22)*IF('D. Graphs'!$C$74=7,1+'D. Graphs'!$D$70,1)</f>
        <v>0.02</v>
      </c>
      <c r="J72" s="323">
        <f ca="1">G72*IF('B. Dashboard'!$D$39="Base case",'B. Dashboard'!F$25,'B. Dashboard'!G$25)*IF('D. Graphs'!$C$74=8,1+'D. Graphs'!$D$70,1)</f>
        <v>5000</v>
      </c>
      <c r="K72" s="426">
        <f ca="1">IF('B. Dashboard'!$D$39="Base case",'B. Dashboard'!F$23,'B. Dashboard'!G$23)*IF('D. Graphs'!$C$74=7,1+'D. Graphs'!$D$70,1)</f>
        <v>2.3E-2</v>
      </c>
      <c r="L72" s="410">
        <f ca="1">IF('B. Dashboard'!$D$39="Base case",'B. Dashboard'!F$26,'B. Dashboard'!G$26)*IF('D. Graphs'!$C$74=9,1+'D. Graphs'!$D$70,1)</f>
        <v>0.1</v>
      </c>
      <c r="M72" s="426">
        <f ca="1">IF('B. Dashboard'!$D$39="Base case",'B. Dashboard'!F$24,'B. Dashboard'!G$24)*IF('D. Graphs'!$C$74=7,1+'D. Graphs'!$D$70,1)</f>
        <v>2.3E-2</v>
      </c>
      <c r="N72" s="382"/>
    </row>
    <row r="73" spans="1:14">
      <c r="A73" s="206"/>
      <c r="C73" s="209" t="str">
        <f ca="1">'C. Masterfiles'!C20</f>
        <v>N08</v>
      </c>
      <c r="D73" s="209" t="str">
        <f ca="1">'C. Masterfiles'!D20</f>
        <v>Layer 3 edge router - 2,5GE module (to AGGR Ring)</v>
      </c>
      <c r="E73" s="209" t="str">
        <f ca="1">'C. Masterfiles'!E20</f>
        <v>EDGE-2,5GE-AGGR</v>
      </c>
      <c r="F73" s="412" t="s">
        <v>138</v>
      </c>
      <c r="G73" s="323">
        <f t="shared" si="0"/>
        <v>10</v>
      </c>
      <c r="H73" s="323">
        <f t="shared" si="0"/>
        <v>10</v>
      </c>
      <c r="I73" s="426">
        <f ca="1">IF('B. Dashboard'!$D$39="Base case",'B. Dashboard'!F$20,'B. Dashboard'!G$20)</f>
        <v>0.01</v>
      </c>
      <c r="J73" s="323">
        <f ca="1">G73*IF('B. Dashboard'!$D$39="Base case",'B. Dashboard'!F$25,'B. Dashboard'!G$25)*IF('D. Graphs'!$C$74=8,1+'D. Graphs'!$D$70,1)</f>
        <v>1</v>
      </c>
      <c r="K73" s="426">
        <f ca="1">IF('B. Dashboard'!$D$39="Base case",'B. Dashboard'!F$23,'B. Dashboard'!G$23)*IF('D. Graphs'!$C$74=7,1+'D. Graphs'!$D$70,1)</f>
        <v>2.3E-2</v>
      </c>
      <c r="L73" s="410">
        <f ca="1">IF('B. Dashboard'!$D$39="Base case",'B. Dashboard'!F$26,'B. Dashboard'!G$26)*IF('D. Graphs'!$C$74=9,1+'D. Graphs'!$D$70,1)</f>
        <v>0.1</v>
      </c>
      <c r="M73" s="426">
        <f ca="1">IF('B. Dashboard'!$D$39="Base case",'B. Dashboard'!F$24,'B. Dashboard'!G$24)*IF('D. Graphs'!$C$74=7,1+'D. Graphs'!$D$70,1)</f>
        <v>2.3E-2</v>
      </c>
      <c r="N73" s="382"/>
    </row>
    <row r="74" spans="1:14">
      <c r="A74" s="206"/>
      <c r="C74" s="209" t="str">
        <f ca="1">'C. Masterfiles'!C21</f>
        <v>N09</v>
      </c>
      <c r="D74" s="209" t="str">
        <f ca="1">'C. Masterfiles'!D21</f>
        <v>Layer 3 edge router - 2,5GE module (to EDGE Ring)</v>
      </c>
      <c r="E74" s="209" t="str">
        <f ca="1">'C. Masterfiles'!E21</f>
        <v>EDGE-2,5GE-EDGE</v>
      </c>
      <c r="F74" s="412" t="s">
        <v>138</v>
      </c>
      <c r="G74" s="323">
        <f t="shared" si="0"/>
        <v>20</v>
      </c>
      <c r="H74" s="323">
        <f t="shared" si="0"/>
        <v>10</v>
      </c>
      <c r="I74" s="426">
        <f ca="1">IF('B. Dashboard'!$D$39="Base case",'B. Dashboard'!F$20,'B. Dashboard'!G$20)</f>
        <v>0.01</v>
      </c>
      <c r="J74" s="323">
        <f ca="1">G74*IF('B. Dashboard'!$D$39="Base case",'B. Dashboard'!F$25,'B. Dashboard'!G$25)*IF('D. Graphs'!$C$74=8,1+'D. Graphs'!$D$70,1)</f>
        <v>2</v>
      </c>
      <c r="K74" s="426">
        <f ca="1">IF('B. Dashboard'!$D$39="Base case",'B. Dashboard'!F$23,'B. Dashboard'!G$23)*IF('D. Graphs'!$C$74=7,1+'D. Graphs'!$D$70,1)</f>
        <v>2.3E-2</v>
      </c>
      <c r="L74" s="410">
        <f ca="1">IF('B. Dashboard'!$D$39="Base case",'B. Dashboard'!F$26,'B. Dashboard'!G$26)*IF('D. Graphs'!$C$74=9,1+'D. Graphs'!$D$70,1)</f>
        <v>0.1</v>
      </c>
      <c r="M74" s="426">
        <f ca="1">IF('B. Dashboard'!$D$39="Base case",'B. Dashboard'!F$24,'B. Dashboard'!G$24)*IF('D. Graphs'!$C$74=7,1+'D. Graphs'!$D$70,1)</f>
        <v>2.3E-2</v>
      </c>
      <c r="N74" s="382"/>
    </row>
    <row r="75" spans="1:14">
      <c r="A75" s="206"/>
      <c r="C75" s="209" t="str">
        <f ca="1">'C. Masterfiles'!C22</f>
        <v>N10</v>
      </c>
      <c r="D75" s="209" t="str">
        <f ca="1">'C. Masterfiles'!D22</f>
        <v>Layer 3 edge router - processor</v>
      </c>
      <c r="E75" s="209" t="str">
        <f ca="1">'C. Masterfiles'!E22</f>
        <v>EDGE-PROC</v>
      </c>
      <c r="F75" s="412" t="s">
        <v>138</v>
      </c>
      <c r="G75" s="323">
        <f t="shared" si="0"/>
        <v>200</v>
      </c>
      <c r="H75" s="323">
        <f t="shared" si="0"/>
        <v>10</v>
      </c>
      <c r="I75" s="426">
        <f ca="1">IF('B. Dashboard'!$D$39="Base case",'B. Dashboard'!F$21,'B. Dashboard'!G$21)*IF('D. Graphs'!$C$74=7,1+'D. Graphs'!$D$70,1)</f>
        <v>-0.02</v>
      </c>
      <c r="J75" s="323">
        <f ca="1">G75*IF('B. Dashboard'!$D$39="Base case",'B. Dashboard'!F$25,'B. Dashboard'!G$25)*IF('D. Graphs'!$C$74=8,1+'D. Graphs'!$D$70,1)</f>
        <v>20</v>
      </c>
      <c r="K75" s="426">
        <f ca="1">IF('B. Dashboard'!$D$39="Base case",'B. Dashboard'!F$23,'B. Dashboard'!G$23)*IF('D. Graphs'!$C$74=7,1+'D. Graphs'!$D$70,1)</f>
        <v>2.3E-2</v>
      </c>
      <c r="L75" s="410">
        <f ca="1">IF('B. Dashboard'!$D$39="Base case",'B. Dashboard'!F$26,'B. Dashboard'!G$26)*IF('D. Graphs'!$C$74=9,1+'D. Graphs'!$D$70,1)</f>
        <v>0.1</v>
      </c>
      <c r="M75" s="426">
        <f ca="1">IF('B. Dashboard'!$D$39="Base case",'B. Dashboard'!F$24,'B. Dashboard'!G$24)*IF('D. Graphs'!$C$74=7,1+'D. Graphs'!$D$70,1)</f>
        <v>2.3E-2</v>
      </c>
      <c r="N75" s="382"/>
    </row>
    <row r="76" spans="1:14">
      <c r="A76" s="206"/>
      <c r="C76" s="209" t="str">
        <f ca="1">'C. Masterfiles'!C23</f>
        <v>N11</v>
      </c>
      <c r="D76" s="209" t="str">
        <f ca="1">'C. Masterfiles'!D23</f>
        <v xml:space="preserve">Layer 3 core router - common equipment </v>
      </c>
      <c r="E76" s="209" t="str">
        <f ca="1">'C. Masterfiles'!E23</f>
        <v>CORE-CMN</v>
      </c>
      <c r="F76" s="412" t="s">
        <v>283</v>
      </c>
      <c r="G76" s="323">
        <f t="shared" si="0"/>
        <v>70000</v>
      </c>
      <c r="H76" s="323">
        <f t="shared" si="0"/>
        <v>10</v>
      </c>
      <c r="I76" s="426">
        <f ca="1">IF('B. Dashboard'!$D$39="Base case",'B. Dashboard'!F$22,'B. Dashboard'!G$22)*IF('D. Graphs'!$C$74=7,1+'D. Graphs'!$D$70,1)</f>
        <v>0.02</v>
      </c>
      <c r="J76" s="323">
        <f ca="1">G76*IF('B. Dashboard'!$D$39="Base case",'B. Dashboard'!F$25,'B. Dashboard'!G$25)*IF('D. Graphs'!$C$74=8,1+'D. Graphs'!$D$70,1)</f>
        <v>7000</v>
      </c>
      <c r="K76" s="426">
        <f ca="1">IF('B. Dashboard'!$D$39="Base case",'B. Dashboard'!F$23,'B. Dashboard'!G$23)*IF('D. Graphs'!$C$74=7,1+'D. Graphs'!$D$70,1)</f>
        <v>2.3E-2</v>
      </c>
      <c r="L76" s="410">
        <f ca="1">IF('B. Dashboard'!$D$39="Base case",'B. Dashboard'!F$26,'B. Dashboard'!G$26)*IF('D. Graphs'!$C$74=9,1+'D. Graphs'!$D$70,1)</f>
        <v>0.1</v>
      </c>
      <c r="M76" s="426">
        <f ca="1">IF('B. Dashboard'!$D$39="Base case",'B. Dashboard'!F$24,'B. Dashboard'!G$24)*IF('D. Graphs'!$C$74=7,1+'D. Graphs'!$D$70,1)</f>
        <v>2.3E-2</v>
      </c>
      <c r="N76" s="382"/>
    </row>
    <row r="77" spans="1:14">
      <c r="A77" s="206"/>
      <c r="C77" s="209" t="str">
        <f ca="1">'C. Masterfiles'!C24</f>
        <v>N12</v>
      </c>
      <c r="D77" s="209" t="str">
        <f ca="1">'C. Masterfiles'!D24</f>
        <v>Layer 3 core router - 2,5GE module (to EDGE Ring)</v>
      </c>
      <c r="E77" s="209" t="str">
        <f ca="1">'C. Masterfiles'!E24</f>
        <v>CORE-2,5GE-EDGE</v>
      </c>
      <c r="F77" s="412" t="s">
        <v>138</v>
      </c>
      <c r="G77" s="323">
        <f t="shared" si="0"/>
        <v>10</v>
      </c>
      <c r="H77" s="323">
        <f t="shared" si="0"/>
        <v>10</v>
      </c>
      <c r="I77" s="426">
        <f ca="1">IF('B. Dashboard'!$D$39="Base case",'B. Dashboard'!F$20,'B. Dashboard'!G$20)</f>
        <v>0.01</v>
      </c>
      <c r="J77" s="323">
        <f ca="1">G77*IF('B. Dashboard'!$D$39="Base case",'B. Dashboard'!F$25,'B. Dashboard'!G$25)*IF('D. Graphs'!$C$74=8,1+'D. Graphs'!$D$70,1)</f>
        <v>1</v>
      </c>
      <c r="K77" s="426">
        <f ca="1">IF('B. Dashboard'!$D$39="Base case",'B. Dashboard'!F$23,'B. Dashboard'!G$23)*IF('D. Graphs'!$C$74=7,1+'D. Graphs'!$D$70,1)</f>
        <v>2.3E-2</v>
      </c>
      <c r="L77" s="410">
        <f ca="1">IF('B. Dashboard'!$D$39="Base case",'B. Dashboard'!F$26,'B. Dashboard'!G$26)*IF('D. Graphs'!$C$74=9,1+'D. Graphs'!$D$70,1)</f>
        <v>0.1</v>
      </c>
      <c r="M77" s="426">
        <f ca="1">IF('B. Dashboard'!$D$39="Base case",'B. Dashboard'!F$24,'B. Dashboard'!G$24)*IF('D. Graphs'!$C$74=7,1+'D. Graphs'!$D$70,1)</f>
        <v>2.3E-2</v>
      </c>
      <c r="N77" s="382"/>
    </row>
    <row r="78" spans="1:14">
      <c r="A78" s="206"/>
      <c r="C78" s="209" t="str">
        <f ca="1">'C. Masterfiles'!C25</f>
        <v>N13</v>
      </c>
      <c r="D78" s="209" t="str">
        <f ca="1">'C. Masterfiles'!D25</f>
        <v>Layer 3 core router - 2,5GE module (to CORE Ring)</v>
      </c>
      <c r="E78" s="209" t="str">
        <f ca="1">'C. Masterfiles'!E25</f>
        <v>CORE-2,5GE-CORE</v>
      </c>
      <c r="F78" s="412" t="s">
        <v>138</v>
      </c>
      <c r="G78" s="323">
        <f t="shared" si="0"/>
        <v>20</v>
      </c>
      <c r="H78" s="323">
        <f t="shared" si="0"/>
        <v>10</v>
      </c>
      <c r="I78" s="426">
        <f ca="1">IF('B. Dashboard'!$D$39="Base case",'B. Dashboard'!F$20,'B. Dashboard'!G$20)</f>
        <v>0.01</v>
      </c>
      <c r="J78" s="323">
        <f ca="1">G78*IF('B. Dashboard'!$D$39="Base case",'B. Dashboard'!F$25,'B. Dashboard'!G$25)*IF('D. Graphs'!$C$74=8,1+'D. Graphs'!$D$70,1)</f>
        <v>2</v>
      </c>
      <c r="K78" s="426">
        <f ca="1">IF('B. Dashboard'!$D$39="Base case",'B. Dashboard'!F$23,'B. Dashboard'!G$23)*IF('D. Graphs'!$C$74=7,1+'D. Graphs'!$D$70,1)</f>
        <v>2.3E-2</v>
      </c>
      <c r="L78" s="410">
        <f ca="1">IF('B. Dashboard'!$D$39="Base case",'B. Dashboard'!F$26,'B. Dashboard'!G$26)*IF('D. Graphs'!$C$74=9,1+'D. Graphs'!$D$70,1)</f>
        <v>0.1</v>
      </c>
      <c r="M78" s="426">
        <f ca="1">IF('B. Dashboard'!$D$39="Base case",'B. Dashboard'!F$24,'B. Dashboard'!G$24)*IF('D. Graphs'!$C$74=7,1+'D. Graphs'!$D$70,1)</f>
        <v>2.3E-2</v>
      </c>
      <c r="N78" s="382"/>
    </row>
    <row r="79" spans="1:14">
      <c r="A79" s="206"/>
      <c r="C79" s="209" t="str">
        <f ca="1">'C. Masterfiles'!C26</f>
        <v>N14</v>
      </c>
      <c r="D79" s="209" t="str">
        <f ca="1">'C. Masterfiles'!D26</f>
        <v>Layer 3 core router - processor</v>
      </c>
      <c r="E79" s="209" t="str">
        <f ca="1">'C. Masterfiles'!E26</f>
        <v>CORE-PROC</v>
      </c>
      <c r="F79" s="412" t="s">
        <v>138</v>
      </c>
      <c r="G79" s="323">
        <f t="shared" si="0"/>
        <v>200</v>
      </c>
      <c r="H79" s="323">
        <f t="shared" si="0"/>
        <v>10</v>
      </c>
      <c r="I79" s="426">
        <f ca="1">IF('B. Dashboard'!$D$39="Base case",'B. Dashboard'!F$21,'B. Dashboard'!G$21)*IF('D. Graphs'!$C$74=7,1+'D. Graphs'!$D$70,1)</f>
        <v>-0.02</v>
      </c>
      <c r="J79" s="323">
        <f ca="1">G79*IF('B. Dashboard'!$D$39="Base case",'B. Dashboard'!F$25,'B. Dashboard'!G$25)*IF('D. Graphs'!$C$74=8,1+'D. Graphs'!$D$70,1)</f>
        <v>20</v>
      </c>
      <c r="K79" s="426">
        <f ca="1">IF('B. Dashboard'!$D$39="Base case",'B. Dashboard'!F$23,'B. Dashboard'!G$23)*IF('D. Graphs'!$C$74=7,1+'D. Graphs'!$D$70,1)</f>
        <v>2.3E-2</v>
      </c>
      <c r="L79" s="410">
        <f ca="1">IF('B. Dashboard'!$D$39="Base case",'B. Dashboard'!F$26,'B. Dashboard'!G$26)*IF('D. Graphs'!$C$74=9,1+'D. Graphs'!$D$70,1)</f>
        <v>0.1</v>
      </c>
      <c r="M79" s="426">
        <f ca="1">IF('B. Dashboard'!$D$39="Base case",'B. Dashboard'!F$24,'B. Dashboard'!G$24)*IF('D. Graphs'!$C$74=7,1+'D. Graphs'!$D$70,1)</f>
        <v>2.3E-2</v>
      </c>
      <c r="N79" s="382"/>
    </row>
    <row r="80" spans="1:14">
      <c r="A80" s="206"/>
      <c r="C80" s="209" t="str">
        <f ca="1">'C. Masterfiles'!C27</f>
        <v>N15</v>
      </c>
      <c r="D80" s="209" t="str">
        <f ca="1">'C. Masterfiles'!D27</f>
        <v>Softswitch - common equipment</v>
      </c>
      <c r="E80" s="209" t="str">
        <f ca="1">'C. Masterfiles'!E27</f>
        <v>SX-CMN</v>
      </c>
      <c r="F80" s="412" t="s">
        <v>389</v>
      </c>
      <c r="G80" s="323">
        <f t="shared" si="0"/>
        <v>20</v>
      </c>
      <c r="H80" s="323">
        <f t="shared" si="0"/>
        <v>10</v>
      </c>
      <c r="I80" s="426">
        <f ca="1">IF('B. Dashboard'!$D$39="Base case",'B. Dashboard'!F$22,'B. Dashboard'!G$22)*IF('D. Graphs'!$C$74=7,1+'D. Graphs'!$D$70,1)</f>
        <v>0.02</v>
      </c>
      <c r="J80" s="323">
        <f ca="1">G80*IF('B. Dashboard'!$D$39="Base case",'B. Dashboard'!F$25,'B. Dashboard'!G$25)*IF('D. Graphs'!$C$74=8,1+'D. Graphs'!$D$70,1)</f>
        <v>2</v>
      </c>
      <c r="K80" s="426">
        <f ca="1">IF('B. Dashboard'!$D$39="Base case",'B. Dashboard'!F$23,'B. Dashboard'!G$23)*IF('D. Graphs'!$C$74=7,1+'D. Graphs'!$D$70,1)</f>
        <v>2.3E-2</v>
      </c>
      <c r="L80" s="410">
        <f ca="1">IF('B. Dashboard'!$D$39="Base case",'B. Dashboard'!F$26,'B. Dashboard'!G$26)*IF('D. Graphs'!$C$74=9,1+'D. Graphs'!$D$70,1)</f>
        <v>0.1</v>
      </c>
      <c r="M80" s="426">
        <f ca="1">IF('B. Dashboard'!$D$39="Base case",'B. Dashboard'!F$24,'B. Dashboard'!G$24)*IF('D. Graphs'!$C$74=7,1+'D. Graphs'!$D$70,1)</f>
        <v>2.3E-2</v>
      </c>
      <c r="N80" s="382"/>
    </row>
    <row r="81" spans="1:14">
      <c r="A81" s="206"/>
      <c r="C81" s="209" t="str">
        <f ca="1">'C. Masterfiles'!C28</f>
        <v>N16</v>
      </c>
      <c r="D81" s="209" t="str">
        <f ca="1">'C. Masterfiles'!D28</f>
        <v>Softswitch - session border controller</v>
      </c>
      <c r="E81" s="209" t="str">
        <f ca="1">'C. Masterfiles'!E28</f>
        <v>SX-SBC</v>
      </c>
      <c r="F81" s="412" t="s">
        <v>389</v>
      </c>
      <c r="G81" s="323">
        <f t="shared" si="0"/>
        <v>10000</v>
      </c>
      <c r="H81" s="323">
        <f t="shared" si="0"/>
        <v>10</v>
      </c>
      <c r="I81" s="426">
        <f ca="1">IF('B. Dashboard'!$D$39="Base case",'B. Dashboard'!F$20,'B. Dashboard'!G$20)</f>
        <v>0.01</v>
      </c>
      <c r="J81" s="323">
        <f ca="1">G81*IF('B. Dashboard'!$D$39="Base case",'B. Dashboard'!F$25,'B. Dashboard'!G$25)*IF('D. Graphs'!$C$74=8,1+'D. Graphs'!$D$70,1)</f>
        <v>1000</v>
      </c>
      <c r="K81" s="426">
        <f ca="1">IF('B. Dashboard'!$D$39="Base case",'B. Dashboard'!F$23,'B. Dashboard'!G$23)*IF('D. Graphs'!$C$74=7,1+'D. Graphs'!$D$70,1)</f>
        <v>2.3E-2</v>
      </c>
      <c r="L81" s="410">
        <f ca="1">IF('B. Dashboard'!$D$39="Base case",'B. Dashboard'!F$26,'B. Dashboard'!G$26)*IF('D. Graphs'!$C$74=9,1+'D. Graphs'!$D$70,1)</f>
        <v>0.1</v>
      </c>
      <c r="M81" s="426">
        <f ca="1">IF('B. Dashboard'!$D$39="Base case",'B. Dashboard'!F$24,'B. Dashboard'!G$24)*IF('D. Graphs'!$C$74=7,1+'D. Graphs'!$D$70,1)</f>
        <v>2.3E-2</v>
      </c>
      <c r="N81" s="382"/>
    </row>
    <row r="82" spans="1:14">
      <c r="A82" s="206"/>
      <c r="C82" s="209" t="str">
        <f ca="1">'C. Masterfiles'!C29</f>
        <v>N17</v>
      </c>
      <c r="D82" s="209" t="str">
        <f ca="1">'C. Masterfiles'!D29</f>
        <v>Softswitch - call control unit</v>
      </c>
      <c r="E82" s="209" t="str">
        <f ca="1">'C. Masterfiles'!E29</f>
        <v>SX-VOICE</v>
      </c>
      <c r="F82" s="412" t="s">
        <v>389</v>
      </c>
      <c r="G82" s="323">
        <f t="shared" si="0"/>
        <v>1000</v>
      </c>
      <c r="H82" s="323">
        <f t="shared" si="0"/>
        <v>10</v>
      </c>
      <c r="I82" s="426">
        <f ca="1">IF('B. Dashboard'!$D$39="Base case",'B. Dashboard'!F$20,'B. Dashboard'!G$20)</f>
        <v>0.01</v>
      </c>
      <c r="J82" s="323">
        <f ca="1">G82*IF('B. Dashboard'!$D$39="Base case",'B. Dashboard'!F$25,'B. Dashboard'!G$25)*IF('D. Graphs'!$C$74=8,1+'D. Graphs'!$D$70,1)</f>
        <v>100</v>
      </c>
      <c r="K82" s="426">
        <f ca="1">IF('B. Dashboard'!$D$39="Base case",'B. Dashboard'!F$23,'B. Dashboard'!G$23)*IF('D. Graphs'!$C$74=7,1+'D. Graphs'!$D$70,1)</f>
        <v>2.3E-2</v>
      </c>
      <c r="L82" s="410">
        <f ca="1">IF('B. Dashboard'!$D$39="Base case",'B. Dashboard'!F$26,'B. Dashboard'!G$26)*IF('D. Graphs'!$C$74=9,1+'D. Graphs'!$D$70,1)</f>
        <v>0.1</v>
      </c>
      <c r="M82" s="426">
        <f ca="1">IF('B. Dashboard'!$D$39="Base case",'B. Dashboard'!F$24,'B. Dashboard'!G$24)*IF('D. Graphs'!$C$74=7,1+'D. Graphs'!$D$70,1)</f>
        <v>2.3E-2</v>
      </c>
      <c r="N82" s="382"/>
    </row>
    <row r="83" spans="1:14">
      <c r="A83" s="206"/>
      <c r="C83" s="209" t="str">
        <f ca="1">'C. Masterfiles'!C30</f>
        <v>N18</v>
      </c>
      <c r="D83" s="209" t="str">
        <f ca="1">'C. Masterfiles'!D30</f>
        <v>Softswitch - right to use voice licenses</v>
      </c>
      <c r="E83" s="209" t="str">
        <f ca="1">'C. Masterfiles'!E30</f>
        <v>SX-RTU</v>
      </c>
      <c r="F83" s="412" t="s">
        <v>389</v>
      </c>
      <c r="G83" s="323">
        <f t="shared" si="0"/>
        <v>3000</v>
      </c>
      <c r="H83" s="323">
        <f t="shared" si="0"/>
        <v>10</v>
      </c>
      <c r="I83" s="426">
        <f ca="1">IF('B. Dashboard'!$D$39="Base case",'B. Dashboard'!F$20,'B. Dashboard'!G$20)</f>
        <v>0.01</v>
      </c>
      <c r="J83" s="323">
        <f ca="1">G83*IF('B. Dashboard'!$D$39="Base case",'B. Dashboard'!F$25,'B. Dashboard'!G$25)*IF('D. Graphs'!$C$74=8,1+'D. Graphs'!$D$70,1)</f>
        <v>300</v>
      </c>
      <c r="K83" s="426">
        <f ca="1">IF('B. Dashboard'!$D$39="Base case",'B. Dashboard'!F$23,'B. Dashboard'!G$23)*IF('D. Graphs'!$C$74=7,1+'D. Graphs'!$D$70,1)</f>
        <v>2.3E-2</v>
      </c>
      <c r="L83" s="410">
        <f ca="1">IF('B. Dashboard'!$D$39="Base case",'B. Dashboard'!F$26,'B. Dashboard'!G$26)*IF('D. Graphs'!$C$74=9,1+'D. Graphs'!$D$70,1)</f>
        <v>0.1</v>
      </c>
      <c r="M83" s="426">
        <f ca="1">IF('B. Dashboard'!$D$39="Base case",'B. Dashboard'!F$24,'B. Dashboard'!G$24)*IF('D. Graphs'!$C$74=7,1+'D. Graphs'!$D$70,1)</f>
        <v>2.3E-2</v>
      </c>
      <c r="N83" s="382"/>
    </row>
    <row r="84" spans="1:14">
      <c r="A84" s="206"/>
      <c r="C84" s="209" t="str">
        <f ca="1">'C. Masterfiles'!C31</f>
        <v>N19</v>
      </c>
      <c r="D84" s="209" t="str">
        <f ca="1">'C. Masterfiles'!D31</f>
        <v xml:space="preserve">Interconnect gateway - common equipment </v>
      </c>
      <c r="E84" s="209" t="str">
        <f ca="1">'C. Masterfiles'!E31</f>
        <v>ICGW-CMN</v>
      </c>
      <c r="F84" s="412" t="s">
        <v>389</v>
      </c>
      <c r="G84" s="323">
        <f t="shared" si="0"/>
        <v>10</v>
      </c>
      <c r="H84" s="323">
        <f t="shared" si="0"/>
        <v>10</v>
      </c>
      <c r="I84" s="426">
        <f ca="1">IF('B. Dashboard'!$D$39="Base case",'B. Dashboard'!F$22,'B. Dashboard'!G$22)*IF('D. Graphs'!$C$74=7,1+'D. Graphs'!$D$70,1)</f>
        <v>0.02</v>
      </c>
      <c r="J84" s="323">
        <f ca="1">G84*IF('B. Dashboard'!$D$39="Base case",'B. Dashboard'!F$25,'B. Dashboard'!G$25)*IF('D. Graphs'!$C$74=8,1+'D. Graphs'!$D$70,1)</f>
        <v>1</v>
      </c>
      <c r="K84" s="426">
        <f ca="1">IF('B. Dashboard'!$D$39="Base case",'B. Dashboard'!F$23,'B. Dashboard'!G$23)*IF('D. Graphs'!$C$74=7,1+'D. Graphs'!$D$70,1)</f>
        <v>2.3E-2</v>
      </c>
      <c r="L84" s="410">
        <f ca="1">IF('B. Dashboard'!$D$39="Base case",'B. Dashboard'!F$26,'B. Dashboard'!G$26)*IF('D. Graphs'!$C$74=9,1+'D. Graphs'!$D$70,1)</f>
        <v>0.1</v>
      </c>
      <c r="M84" s="426">
        <f ca="1">IF('B. Dashboard'!$D$39="Base case",'B. Dashboard'!F$24,'B. Dashboard'!G$24)*IF('D. Graphs'!$C$74=7,1+'D. Graphs'!$D$70,1)</f>
        <v>2.3E-2</v>
      </c>
      <c r="N84" s="382"/>
    </row>
    <row r="85" spans="1:14">
      <c r="A85" s="206"/>
      <c r="C85" s="209" t="str">
        <f ca="1">'C. Masterfiles'!C32</f>
        <v>N20</v>
      </c>
      <c r="D85" s="209" t="str">
        <f ca="1">'C. Masterfiles'!D32</f>
        <v>Interconnect gateway - controller</v>
      </c>
      <c r="E85" s="209" t="str">
        <f ca="1">'C. Masterfiles'!E32</f>
        <v>ICGW-CONTROL</v>
      </c>
      <c r="F85" s="412" t="s">
        <v>389</v>
      </c>
      <c r="G85" s="323">
        <f t="shared" si="0"/>
        <v>100</v>
      </c>
      <c r="H85" s="323">
        <f t="shared" si="0"/>
        <v>10</v>
      </c>
      <c r="I85" s="426">
        <f ca="1">IF('B. Dashboard'!$D$39="Base case",'B. Dashboard'!F$21,'B. Dashboard'!G$21)*IF('D. Graphs'!$C$74=7,1+'D. Graphs'!$D$70,1)</f>
        <v>-0.02</v>
      </c>
      <c r="J85" s="323">
        <f ca="1">G85*IF('B. Dashboard'!$D$39="Base case",'B. Dashboard'!F$25,'B. Dashboard'!G$25)*IF('D. Graphs'!$C$74=8,1+'D. Graphs'!$D$70,1)</f>
        <v>10</v>
      </c>
      <c r="K85" s="426">
        <f ca="1">IF('B. Dashboard'!$D$39="Base case",'B. Dashboard'!F$23,'B. Dashboard'!G$23)*IF('D. Graphs'!$C$74=7,1+'D. Graphs'!$D$70,1)</f>
        <v>2.3E-2</v>
      </c>
      <c r="L85" s="410">
        <f ca="1">IF('B. Dashboard'!$D$39="Base case",'B. Dashboard'!F$26,'B. Dashboard'!G$26)*IF('D. Graphs'!$C$74=9,1+'D. Graphs'!$D$70,1)</f>
        <v>0.1</v>
      </c>
      <c r="M85" s="426">
        <f ca="1">IF('B. Dashboard'!$D$39="Base case",'B. Dashboard'!F$24,'B. Dashboard'!G$24)*IF('D. Graphs'!$C$74=7,1+'D. Graphs'!$D$70,1)</f>
        <v>2.3E-2</v>
      </c>
      <c r="N85" s="382"/>
    </row>
    <row r="86" spans="1:14">
      <c r="A86" s="206"/>
      <c r="C86" s="209" t="str">
        <f ca="1">'C. Masterfiles'!C33</f>
        <v>N21</v>
      </c>
      <c r="D86" s="209" t="str">
        <f ca="1">'C. Masterfiles'!D33</f>
        <v>Interconnect gateway - 1GE module (to CORE)</v>
      </c>
      <c r="E86" s="209" t="str">
        <f ca="1">'C. Masterfiles'!E33</f>
        <v>ICGW-1GE-CORE</v>
      </c>
      <c r="F86" s="412" t="s">
        <v>389</v>
      </c>
      <c r="G86" s="323">
        <f t="shared" si="0"/>
        <v>10</v>
      </c>
      <c r="H86" s="323">
        <f t="shared" si="0"/>
        <v>10</v>
      </c>
      <c r="I86" s="426">
        <f ca="1">IF('B. Dashboard'!$D$39="Base case",'B. Dashboard'!F$20,'B. Dashboard'!G$20)</f>
        <v>0.01</v>
      </c>
      <c r="J86" s="323">
        <f ca="1">G86*IF('B. Dashboard'!$D$39="Base case",'B. Dashboard'!F$25,'B. Dashboard'!G$25)*IF('D. Graphs'!$C$74=8,1+'D. Graphs'!$D$70,1)</f>
        <v>1</v>
      </c>
      <c r="K86" s="426">
        <f ca="1">IF('B. Dashboard'!$D$39="Base case",'B. Dashboard'!F$23,'B. Dashboard'!G$23)*IF('D. Graphs'!$C$74=7,1+'D. Graphs'!$D$70,1)</f>
        <v>2.3E-2</v>
      </c>
      <c r="L86" s="410">
        <f ca="1">IF('B. Dashboard'!$D$39="Base case",'B. Dashboard'!F$26,'B. Dashboard'!G$26)*IF('D. Graphs'!$C$74=9,1+'D. Graphs'!$D$70,1)</f>
        <v>0.1</v>
      </c>
      <c r="M86" s="426">
        <f ca="1">IF('B. Dashboard'!$D$39="Base case",'B. Dashboard'!F$24,'B. Dashboard'!G$24)*IF('D. Graphs'!$C$74=7,1+'D. Graphs'!$D$70,1)</f>
        <v>2.3E-2</v>
      </c>
      <c r="N86" s="382"/>
    </row>
    <row r="87" spans="1:14">
      <c r="A87" s="206"/>
      <c r="C87" s="209" t="str">
        <f ca="1">'C. Masterfiles'!C34</f>
        <v>N22</v>
      </c>
      <c r="D87" s="209" t="str">
        <f ca="1">'C. Masterfiles'!D34</f>
        <v>Interconnect gateway - TDM module (to OLO)</v>
      </c>
      <c r="E87" s="209" t="str">
        <f ca="1">'C. Masterfiles'!E34</f>
        <v>ICGW-TDM-OLO</v>
      </c>
      <c r="F87" s="412" t="s">
        <v>389</v>
      </c>
      <c r="G87" s="323">
        <f t="shared" si="0"/>
        <v>10</v>
      </c>
      <c r="H87" s="323">
        <f t="shared" si="0"/>
        <v>10</v>
      </c>
      <c r="I87" s="426">
        <f ca="1">IF('B. Dashboard'!$D$39="Base case",'B. Dashboard'!F$20,'B. Dashboard'!G$20)</f>
        <v>0.01</v>
      </c>
      <c r="J87" s="323">
        <f ca="1">G87*IF('B. Dashboard'!$D$39="Base case",'B. Dashboard'!F$25,'B. Dashboard'!G$25)*IF('D. Graphs'!$C$74=8,1+'D. Graphs'!$D$70,1)</f>
        <v>1</v>
      </c>
      <c r="K87" s="426">
        <f ca="1">IF('B. Dashboard'!$D$39="Base case",'B. Dashboard'!F$23,'B. Dashboard'!G$23)*IF('D. Graphs'!$C$74=7,1+'D. Graphs'!$D$70,1)</f>
        <v>2.3E-2</v>
      </c>
      <c r="L87" s="410">
        <f ca="1">IF('B. Dashboard'!$D$39="Base case",'B. Dashboard'!F$26,'B. Dashboard'!G$26)*IF('D. Graphs'!$C$74=9,1+'D. Graphs'!$D$70,1)</f>
        <v>0.1</v>
      </c>
      <c r="M87" s="426">
        <f ca="1">IF('B. Dashboard'!$D$39="Base case",'B. Dashboard'!F$24,'B. Dashboard'!G$24)*IF('D. Graphs'!$C$74=7,1+'D. Graphs'!$D$70,1)</f>
        <v>2.3E-2</v>
      </c>
      <c r="N87" s="382"/>
    </row>
    <row r="88" spans="1:14">
      <c r="A88" s="206"/>
      <c r="C88" s="209" t="str">
        <f ca="1">'C. Masterfiles'!C35</f>
        <v>N23</v>
      </c>
      <c r="D88" s="209" t="str">
        <f ca="1">'C. Masterfiles'!D35</f>
        <v xml:space="preserve">International gateway - common equipment </v>
      </c>
      <c r="E88" s="209" t="str">
        <f ca="1">'C. Masterfiles'!E35</f>
        <v>INTGW-CMN</v>
      </c>
      <c r="F88" s="412" t="s">
        <v>389</v>
      </c>
      <c r="G88" s="323">
        <f t="shared" si="0"/>
        <v>20</v>
      </c>
      <c r="H88" s="323">
        <f t="shared" si="0"/>
        <v>10</v>
      </c>
      <c r="I88" s="426">
        <f ca="1">IF('B. Dashboard'!$D$39="Base case",'B. Dashboard'!F$22,'B. Dashboard'!G$22)*IF('D. Graphs'!$C$74=7,1+'D. Graphs'!$D$70,1)</f>
        <v>0.02</v>
      </c>
      <c r="J88" s="323">
        <f ca="1">G88*IF('B. Dashboard'!$D$39="Base case",'B. Dashboard'!F$25,'B. Dashboard'!G$25)*IF('D. Graphs'!$C$74=8,1+'D. Graphs'!$D$70,1)</f>
        <v>2</v>
      </c>
      <c r="K88" s="426">
        <f ca="1">IF('B. Dashboard'!$D$39="Base case",'B. Dashboard'!F$23,'B. Dashboard'!G$23)*IF('D. Graphs'!$C$74=7,1+'D. Graphs'!$D$70,1)</f>
        <v>2.3E-2</v>
      </c>
      <c r="L88" s="410">
        <f ca="1">IF('B. Dashboard'!$D$39="Base case",'B. Dashboard'!F$26,'B. Dashboard'!G$26)*IF('D. Graphs'!$C$74=9,1+'D. Graphs'!$D$70,1)</f>
        <v>0.1</v>
      </c>
      <c r="M88" s="426">
        <f ca="1">IF('B. Dashboard'!$D$39="Base case",'B. Dashboard'!F$24,'B. Dashboard'!G$24)*IF('D. Graphs'!$C$74=7,1+'D. Graphs'!$D$70,1)</f>
        <v>2.3E-2</v>
      </c>
      <c r="N88" s="382"/>
    </row>
    <row r="89" spans="1:14">
      <c r="A89" s="206"/>
      <c r="C89" s="209" t="str">
        <f ca="1">'C. Masterfiles'!C36</f>
        <v>N24</v>
      </c>
      <c r="D89" s="209" t="str">
        <f ca="1">'C. Masterfiles'!D36</f>
        <v>International gateway - controller</v>
      </c>
      <c r="E89" s="209" t="str">
        <f ca="1">'C. Masterfiles'!E36</f>
        <v>INTGW-CONTROL</v>
      </c>
      <c r="F89" s="412" t="s">
        <v>389</v>
      </c>
      <c r="G89" s="323">
        <f t="shared" si="0"/>
        <v>200</v>
      </c>
      <c r="H89" s="323">
        <f t="shared" si="0"/>
        <v>10</v>
      </c>
      <c r="I89" s="426">
        <f ca="1">IF('B. Dashboard'!$D$39="Base case",'B. Dashboard'!F$21,'B. Dashboard'!G$21)*IF('D. Graphs'!$C$74=7,1+'D. Graphs'!$D$70,1)</f>
        <v>-0.02</v>
      </c>
      <c r="J89" s="323">
        <f ca="1">G89*IF('B. Dashboard'!$D$39="Base case",'B. Dashboard'!F$25,'B. Dashboard'!G$25)*IF('D. Graphs'!$C$74=8,1+'D. Graphs'!$D$70,1)</f>
        <v>20</v>
      </c>
      <c r="K89" s="426">
        <f ca="1">IF('B. Dashboard'!$D$39="Base case",'B. Dashboard'!F$23,'B. Dashboard'!G$23)*IF('D. Graphs'!$C$74=7,1+'D. Graphs'!$D$70,1)</f>
        <v>2.3E-2</v>
      </c>
      <c r="L89" s="410">
        <f ca="1">IF('B. Dashboard'!$D$39="Base case",'B. Dashboard'!F$26,'B. Dashboard'!G$26)*IF('D. Graphs'!$C$74=9,1+'D. Graphs'!$D$70,1)</f>
        <v>0.1</v>
      </c>
      <c r="M89" s="426">
        <f ca="1">IF('B. Dashboard'!$D$39="Base case",'B. Dashboard'!F$24,'B. Dashboard'!G$24)*IF('D. Graphs'!$C$74=7,1+'D. Graphs'!$D$70,1)</f>
        <v>2.3E-2</v>
      </c>
      <c r="N89" s="382"/>
    </row>
    <row r="90" spans="1:14">
      <c r="A90" s="206"/>
      <c r="C90" s="209" t="str">
        <f ca="1">'C. Masterfiles'!C37</f>
        <v>N25</v>
      </c>
      <c r="D90" s="209" t="str">
        <f ca="1">'C. Masterfiles'!D37</f>
        <v>International gateway - 1GE module (to CORE)</v>
      </c>
      <c r="E90" s="209" t="str">
        <f ca="1">'C. Masterfiles'!E37</f>
        <v>INTGW-1GE-CORE</v>
      </c>
      <c r="F90" s="412" t="s">
        <v>389</v>
      </c>
      <c r="G90" s="323">
        <f t="shared" si="0"/>
        <v>10</v>
      </c>
      <c r="H90" s="323">
        <f t="shared" si="0"/>
        <v>10</v>
      </c>
      <c r="I90" s="426">
        <f ca="1">IF('B. Dashboard'!$D$39="Base case",'B. Dashboard'!F$20,'B. Dashboard'!G$20)</f>
        <v>0.01</v>
      </c>
      <c r="J90" s="323">
        <f ca="1">G90*IF('B. Dashboard'!$D$39="Base case",'B. Dashboard'!F$25,'B. Dashboard'!G$25)*IF('D. Graphs'!$C$74=8,1+'D. Graphs'!$D$70,1)</f>
        <v>1</v>
      </c>
      <c r="K90" s="426">
        <f ca="1">IF('B. Dashboard'!$D$39="Base case",'B. Dashboard'!F$23,'B. Dashboard'!G$23)*IF('D. Graphs'!$C$74=7,1+'D. Graphs'!$D$70,1)</f>
        <v>2.3E-2</v>
      </c>
      <c r="L90" s="410">
        <f ca="1">IF('B. Dashboard'!$D$39="Base case",'B. Dashboard'!F$26,'B. Dashboard'!G$26)*IF('D. Graphs'!$C$74=9,1+'D. Graphs'!$D$70,1)</f>
        <v>0.1</v>
      </c>
      <c r="M90" s="426">
        <f ca="1">IF('B. Dashboard'!$D$39="Base case",'B. Dashboard'!F$24,'B. Dashboard'!G$24)*IF('D. Graphs'!$C$74=7,1+'D. Graphs'!$D$70,1)</f>
        <v>2.3E-2</v>
      </c>
      <c r="N90" s="382"/>
    </row>
    <row r="91" spans="1:14">
      <c r="A91" s="206"/>
      <c r="C91" s="209" t="str">
        <f ca="1">'C. Masterfiles'!C38</f>
        <v>N26</v>
      </c>
      <c r="D91" s="209" t="str">
        <f ca="1">'C. Masterfiles'!D38</f>
        <v>International gateway - TDM module (to INT)</v>
      </c>
      <c r="E91" s="209" t="str">
        <f ca="1">'C. Masterfiles'!E38</f>
        <v>INTGW-TDM-INT</v>
      </c>
      <c r="F91" s="412" t="s">
        <v>389</v>
      </c>
      <c r="G91" s="323">
        <f t="shared" si="0"/>
        <v>10</v>
      </c>
      <c r="H91" s="323">
        <f t="shared" si="0"/>
        <v>10</v>
      </c>
      <c r="I91" s="426">
        <f ca="1">IF('B. Dashboard'!$D$39="Base case",'B. Dashboard'!F$20,'B. Dashboard'!G$20)</f>
        <v>0.01</v>
      </c>
      <c r="J91" s="323">
        <f ca="1">G91*IF('B. Dashboard'!$D$39="Base case",'B. Dashboard'!F$25,'B. Dashboard'!G$25)*IF('D. Graphs'!$C$74=8,1+'D. Graphs'!$D$70,1)</f>
        <v>1</v>
      </c>
      <c r="K91" s="426">
        <f ca="1">IF('B. Dashboard'!$D$39="Base case",'B. Dashboard'!F$23,'B. Dashboard'!G$23)*IF('D. Graphs'!$C$74=7,1+'D. Graphs'!$D$70,1)</f>
        <v>2.3E-2</v>
      </c>
      <c r="L91" s="410">
        <f ca="1">IF('B. Dashboard'!$D$39="Base case",'B. Dashboard'!F$26,'B. Dashboard'!G$26)*IF('D. Graphs'!$C$74=9,1+'D. Graphs'!$D$70,1)</f>
        <v>0.1</v>
      </c>
      <c r="M91" s="426">
        <f ca="1">IF('B. Dashboard'!$D$39="Base case",'B. Dashboard'!F$24,'B. Dashboard'!G$24)*IF('D. Graphs'!$C$74=7,1+'D. Graphs'!$D$70,1)</f>
        <v>2.3E-2</v>
      </c>
      <c r="N91" s="382"/>
    </row>
    <row r="92" spans="1:14">
      <c r="A92" s="206"/>
      <c r="C92" s="209" t="str">
        <f ca="1">'C. Masterfiles'!C39</f>
        <v>N27</v>
      </c>
      <c r="D92" s="209" t="str">
        <f ca="1">'C. Masterfiles'!D39</f>
        <v>Signalling gateway - common equipment</v>
      </c>
      <c r="E92" s="209" t="str">
        <f ca="1">'C. Masterfiles'!E39</f>
        <v>SGW-CMN</v>
      </c>
      <c r="F92" s="412" t="s">
        <v>389</v>
      </c>
      <c r="G92" s="323">
        <f t="shared" si="0"/>
        <v>100</v>
      </c>
      <c r="H92" s="323">
        <f t="shared" si="0"/>
        <v>10</v>
      </c>
      <c r="I92" s="426">
        <f ca="1">IF('B. Dashboard'!$D$39="Base case",'B. Dashboard'!F$22,'B. Dashboard'!G$22)*IF('D. Graphs'!$C$74=7,1+'D. Graphs'!$D$70,1)</f>
        <v>0.02</v>
      </c>
      <c r="J92" s="323">
        <f ca="1">G92*IF('B. Dashboard'!$D$39="Base case",'B. Dashboard'!F$25,'B. Dashboard'!G$25)*IF('D. Graphs'!$C$74=8,1+'D. Graphs'!$D$70,1)</f>
        <v>10</v>
      </c>
      <c r="K92" s="426">
        <f ca="1">IF('B. Dashboard'!$D$39="Base case",'B. Dashboard'!F$23,'B. Dashboard'!G$23)*IF('D. Graphs'!$C$74=7,1+'D. Graphs'!$D$70,1)</f>
        <v>2.3E-2</v>
      </c>
      <c r="L92" s="410">
        <f ca="1">IF('B. Dashboard'!$D$39="Base case",'B. Dashboard'!F$26,'B. Dashboard'!G$26)*IF('D. Graphs'!$C$74=9,1+'D. Graphs'!$D$70,1)</f>
        <v>0.1</v>
      </c>
      <c r="M92" s="426">
        <f ca="1">IF('B. Dashboard'!$D$39="Base case",'B. Dashboard'!F$24,'B. Dashboard'!G$24)*IF('D. Graphs'!$C$74=7,1+'D. Graphs'!$D$70,1)</f>
        <v>2.3E-2</v>
      </c>
      <c r="N92" s="382"/>
    </row>
    <row r="93" spans="1:14">
      <c r="A93" s="206"/>
      <c r="C93" s="209" t="str">
        <f ca="1">'C. Masterfiles'!C40</f>
        <v>N28</v>
      </c>
      <c r="D93" s="209" t="str">
        <f ca="1">'C. Masterfiles'!D40</f>
        <v>Signalling gateway - controller</v>
      </c>
      <c r="E93" s="209" t="str">
        <f ca="1">'C. Masterfiles'!E40</f>
        <v>SGW-CONTROL</v>
      </c>
      <c r="F93" s="412" t="s">
        <v>389</v>
      </c>
      <c r="G93" s="323">
        <f t="shared" si="0"/>
        <v>50</v>
      </c>
      <c r="H93" s="323">
        <f t="shared" si="0"/>
        <v>10</v>
      </c>
      <c r="I93" s="426">
        <f ca="1">IF('B. Dashboard'!$D$39="Base case",'B. Dashboard'!F$21,'B. Dashboard'!G$21)*IF('D. Graphs'!$C$74=7,1+'D. Graphs'!$D$70,1)</f>
        <v>-0.02</v>
      </c>
      <c r="J93" s="323">
        <f ca="1">G93*IF('B. Dashboard'!$D$39="Base case",'B. Dashboard'!F$25,'B. Dashboard'!G$25)*IF('D. Graphs'!$C$74=8,1+'D. Graphs'!$D$70,1)</f>
        <v>5</v>
      </c>
      <c r="K93" s="426">
        <f ca="1">IF('B. Dashboard'!$D$39="Base case",'B. Dashboard'!F$23,'B. Dashboard'!G$23)*IF('D. Graphs'!$C$74=7,1+'D. Graphs'!$D$70,1)</f>
        <v>2.3E-2</v>
      </c>
      <c r="L93" s="410">
        <f ca="1">IF('B. Dashboard'!$D$39="Base case",'B. Dashboard'!F$26,'B. Dashboard'!G$26)*IF('D. Graphs'!$C$74=9,1+'D. Graphs'!$D$70,1)</f>
        <v>0.1</v>
      </c>
      <c r="M93" s="426">
        <f ca="1">IF('B. Dashboard'!$D$39="Base case",'B. Dashboard'!F$24,'B. Dashboard'!G$24)*IF('D. Graphs'!$C$74=7,1+'D. Graphs'!$D$70,1)</f>
        <v>2.3E-2</v>
      </c>
      <c r="N93" s="382"/>
    </row>
    <row r="94" spans="1:14">
      <c r="A94" s="206"/>
      <c r="C94" s="209" t="str">
        <f ca="1">'C. Masterfiles'!C41</f>
        <v>N29</v>
      </c>
      <c r="D94" s="209" t="str">
        <f ca="1">'C. Masterfiles'!D41</f>
        <v>Signalling gateway - CCS7 to SIGTRAN to the core</v>
      </c>
      <c r="E94" s="209" t="str">
        <f ca="1">'C. Masterfiles'!E41</f>
        <v>SGW-SIGTRAN</v>
      </c>
      <c r="F94" s="412" t="s">
        <v>389</v>
      </c>
      <c r="G94" s="323">
        <f t="shared" si="0"/>
        <v>200</v>
      </c>
      <c r="H94" s="323">
        <f t="shared" si="0"/>
        <v>10</v>
      </c>
      <c r="I94" s="426">
        <f ca="1">IF('B. Dashboard'!$D$39="Base case",'B. Dashboard'!F$20,'B. Dashboard'!G$20)</f>
        <v>0.01</v>
      </c>
      <c r="J94" s="323">
        <f ca="1">G94*IF('B. Dashboard'!$D$39="Base case",'B. Dashboard'!F$25,'B. Dashboard'!G$25)*IF('D. Graphs'!$C$74=8,1+'D. Graphs'!$D$70,1)</f>
        <v>20</v>
      </c>
      <c r="K94" s="426">
        <f ca="1">IF('B. Dashboard'!$D$39="Base case",'B. Dashboard'!F$23,'B. Dashboard'!G$23)*IF('D. Graphs'!$C$74=7,1+'D. Graphs'!$D$70,1)</f>
        <v>2.3E-2</v>
      </c>
      <c r="L94" s="410">
        <f ca="1">IF('B. Dashboard'!$D$39="Base case",'B. Dashboard'!F$26,'B. Dashboard'!G$26)*IF('D. Graphs'!$C$74=9,1+'D. Graphs'!$D$70,1)</f>
        <v>0.1</v>
      </c>
      <c r="M94" s="426">
        <f ca="1">IF('B. Dashboard'!$D$39="Base case",'B. Dashboard'!F$24,'B. Dashboard'!G$24)*IF('D. Graphs'!$C$74=7,1+'D. Graphs'!$D$70,1)</f>
        <v>2.3E-2</v>
      </c>
      <c r="N94" s="382"/>
    </row>
    <row r="95" spans="1:14" ht="12" customHeight="1">
      <c r="A95" s="206"/>
      <c r="C95" s="209" t="str">
        <f ca="1">'C. Masterfiles'!C42</f>
        <v>N30</v>
      </c>
      <c r="D95" s="209" t="str">
        <f ca="1">'C. Masterfiles'!D42</f>
        <v>Network management system</v>
      </c>
      <c r="E95" s="209" t="str">
        <f ca="1">'C. Masterfiles'!E42</f>
        <v>NMS</v>
      </c>
      <c r="F95" s="412" t="s">
        <v>390</v>
      </c>
      <c r="G95" s="323">
        <f t="shared" si="0"/>
        <v>500</v>
      </c>
      <c r="H95" s="323">
        <f t="shared" si="0"/>
        <v>10</v>
      </c>
      <c r="I95" s="426">
        <f ca="1">IF('B. Dashboard'!$D$39="Base case",'B. Dashboard'!F$21,'B. Dashboard'!G$21)*IF('D. Graphs'!$C$74=7,1+'D. Graphs'!$D$70,1)</f>
        <v>-0.02</v>
      </c>
      <c r="J95" s="323">
        <f ca="1">G95*IF('B. Dashboard'!$D$39="Base case",'B. Dashboard'!F$25,'B. Dashboard'!G$25)*IF('D. Graphs'!$C$74=8,1+'D. Graphs'!$D$70,1)</f>
        <v>50</v>
      </c>
      <c r="K95" s="426">
        <f ca="1">IF('B. Dashboard'!$D$39="Base case",'B. Dashboard'!F$23,'B. Dashboard'!G$23)*IF('D. Graphs'!$C$74=7,1+'D. Graphs'!$D$70,1)</f>
        <v>2.3E-2</v>
      </c>
      <c r="L95" s="410">
        <f ca="1">IF('B. Dashboard'!$D$39="Base case",'B. Dashboard'!F$26,'B. Dashboard'!G$26)*IF('D. Graphs'!$C$74=9,1+'D. Graphs'!$D$70,1)</f>
        <v>0.1</v>
      </c>
      <c r="M95" s="426">
        <f ca="1">IF('B. Dashboard'!$D$39="Base case",'B. Dashboard'!F$24,'B. Dashboard'!G$24)*IF('D. Graphs'!$C$74=7,1+'D. Graphs'!$D$70,1)</f>
        <v>2.3E-2</v>
      </c>
    </row>
    <row r="96" spans="1:14">
      <c r="A96" s="206"/>
      <c r="C96" s="209" t="str">
        <f ca="1">'C. Masterfiles'!C43</f>
        <v>N31</v>
      </c>
      <c r="D96" s="209" t="str">
        <f ca="1">'C. Masterfiles'!D43</f>
        <v>Operational support system</v>
      </c>
      <c r="E96" s="209" t="str">
        <f ca="1">'C. Masterfiles'!E43</f>
        <v>OSS</v>
      </c>
      <c r="F96" s="412" t="s">
        <v>390</v>
      </c>
      <c r="G96" s="323">
        <f t="shared" si="0"/>
        <v>5000</v>
      </c>
      <c r="H96" s="323">
        <f t="shared" si="0"/>
        <v>10</v>
      </c>
      <c r="I96" s="426">
        <f ca="1">IF('B. Dashboard'!$D$39="Base case",'B. Dashboard'!F$21,'B. Dashboard'!G$21)*IF('D. Graphs'!$C$74=7,1+'D. Graphs'!$D$70,1)</f>
        <v>-0.02</v>
      </c>
      <c r="J96" s="323">
        <f ca="1">G96*IF('B. Dashboard'!$D$39="Base case",'B. Dashboard'!F$25,'B. Dashboard'!G$25)*IF('D. Graphs'!$C$74=8,1+'D. Graphs'!$D$70,1)</f>
        <v>500</v>
      </c>
      <c r="K96" s="426">
        <f ca="1">IF('B. Dashboard'!$D$39="Base case",'B. Dashboard'!F$23,'B. Dashboard'!G$23)*IF('D. Graphs'!$C$74=7,1+'D. Graphs'!$D$70,1)</f>
        <v>2.3E-2</v>
      </c>
      <c r="L96" s="410">
        <f ca="1">IF('B. Dashboard'!$D$39="Base case",'B. Dashboard'!F$26,'B. Dashboard'!G$26)*IF('D. Graphs'!$C$74=9,1+'D. Graphs'!$D$70,1)</f>
        <v>0.1</v>
      </c>
      <c r="M96" s="426">
        <f ca="1">IF('B. Dashboard'!$D$39="Base case",'B. Dashboard'!F$24,'B. Dashboard'!G$24)*IF('D. Graphs'!$C$74=7,1+'D. Graphs'!$D$70,1)</f>
        <v>2.3E-2</v>
      </c>
    </row>
    <row r="97" spans="1:25">
      <c r="A97" s="206"/>
      <c r="C97" s="209" t="str">
        <f ca="1">'C. Masterfiles'!C44</f>
        <v>N32</v>
      </c>
      <c r="D97" s="209" t="str">
        <f ca="1">'C. Masterfiles'!D44</f>
        <v>Interconnection billing system</v>
      </c>
      <c r="E97" s="209" t="str">
        <f ca="1">'C. Masterfiles'!E44</f>
        <v>IBIL</v>
      </c>
      <c r="F97" s="412" t="s">
        <v>390</v>
      </c>
      <c r="G97" s="323">
        <f t="shared" si="0"/>
        <v>3000</v>
      </c>
      <c r="H97" s="323">
        <f t="shared" si="0"/>
        <v>10</v>
      </c>
      <c r="I97" s="426">
        <f ca="1">IF('B. Dashboard'!$D$39="Base case",'B. Dashboard'!F$21,'B. Dashboard'!G$21)*IF('D. Graphs'!$C$74=7,1+'D. Graphs'!$D$70,1)</f>
        <v>-0.02</v>
      </c>
      <c r="J97" s="323">
        <f ca="1">G97*IF('B. Dashboard'!$D$39="Base case",'B. Dashboard'!F$25,'B. Dashboard'!G$25)*IF('D. Graphs'!$C$74=8,1+'D. Graphs'!$D$70,1)</f>
        <v>300</v>
      </c>
      <c r="K97" s="426">
        <f ca="1">IF('B. Dashboard'!$D$39="Base case",'B. Dashboard'!F$23,'B. Dashboard'!G$23)*IF('D. Graphs'!$C$74=7,1+'D. Graphs'!$D$70,1)</f>
        <v>2.3E-2</v>
      </c>
      <c r="L97" s="410">
        <f ca="1">IF('B. Dashboard'!$D$39="Base case",'B. Dashboard'!F$26,'B. Dashboard'!G$26)*IF('D. Graphs'!$C$74=9,1+'D. Graphs'!$D$70,1)</f>
        <v>0.1</v>
      </c>
      <c r="M97" s="426">
        <f ca="1">IF('B. Dashboard'!$D$39="Base case",'B. Dashboard'!F$24,'B. Dashboard'!G$24)*IF('D. Graphs'!$C$74=7,1+'D. Graphs'!$D$70,1)</f>
        <v>2.3E-2</v>
      </c>
    </row>
    <row r="98" spans="1:25">
      <c r="A98" s="206"/>
      <c r="C98" s="203"/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3"/>
      <c r="T98" s="203"/>
      <c r="U98" s="203"/>
      <c r="V98" s="203"/>
      <c r="W98" s="203"/>
      <c r="X98" s="203"/>
      <c r="Y98" s="203"/>
    </row>
    <row r="99" spans="1:25">
      <c r="A99" s="206"/>
      <c r="C99" s="203"/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3"/>
      <c r="O99" s="203"/>
      <c r="P99" s="203"/>
      <c r="Q99" s="203"/>
      <c r="R99" s="203"/>
      <c r="S99" s="203"/>
      <c r="T99" s="203"/>
      <c r="U99" s="203"/>
      <c r="V99" s="203"/>
      <c r="W99" s="203"/>
      <c r="X99" s="203"/>
      <c r="Y99" s="203"/>
    </row>
    <row r="100" spans="1:25" ht="15.75">
      <c r="A100" s="206"/>
      <c r="B100" s="100">
        <f>B62+0.01</f>
        <v>4.0299999999999994</v>
      </c>
      <c r="C100" s="24" t="s">
        <v>530</v>
      </c>
      <c r="D100" s="217"/>
      <c r="E100" s="120"/>
      <c r="F100" s="120"/>
      <c r="G100" s="400"/>
      <c r="H100" s="120"/>
      <c r="I100" s="120"/>
      <c r="J100" s="120"/>
      <c r="K100" s="120"/>
      <c r="L100" s="120"/>
      <c r="M100" s="120"/>
    </row>
    <row r="101" spans="1:25">
      <c r="A101" s="206"/>
      <c r="C101" s="203"/>
      <c r="D101" s="203"/>
      <c r="E101" s="203"/>
      <c r="F101" s="203"/>
      <c r="G101" s="203"/>
      <c r="H101" s="203"/>
      <c r="I101" s="203"/>
      <c r="J101" s="352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3"/>
      <c r="Y101" s="203"/>
    </row>
    <row r="102" spans="1:25">
      <c r="A102" s="206"/>
      <c r="D102" s="74"/>
      <c r="E102" s="74"/>
      <c r="F102" s="183"/>
      <c r="G102" s="196"/>
      <c r="H102" s="197"/>
      <c r="I102" s="197" t="s">
        <v>53</v>
      </c>
      <c r="J102" s="197"/>
      <c r="K102" s="197"/>
      <c r="L102" s="198" t="s">
        <v>158</v>
      </c>
      <c r="M102" s="199"/>
    </row>
    <row r="103" spans="1:25" ht="89.25">
      <c r="A103" s="206"/>
      <c r="C103" s="337" t="s">
        <v>21</v>
      </c>
      <c r="D103" s="533" t="s">
        <v>211</v>
      </c>
      <c r="E103" s="534"/>
      <c r="F103" s="200" t="s">
        <v>159</v>
      </c>
      <c r="G103" s="171" t="s">
        <v>310</v>
      </c>
      <c r="H103" s="170" t="s">
        <v>160</v>
      </c>
      <c r="I103" s="201" t="s">
        <v>314</v>
      </c>
      <c r="J103" s="171" t="s">
        <v>161</v>
      </c>
      <c r="K103" s="201" t="s">
        <v>162</v>
      </c>
      <c r="L103" s="202" t="s">
        <v>163</v>
      </c>
      <c r="M103" s="170" t="s">
        <v>164</v>
      </c>
    </row>
    <row r="104" spans="1:25" ht="12" customHeight="1">
      <c r="A104" s="206"/>
      <c r="C104" s="338" t="str">
        <f ca="1">'C. Masterfiles'!C66</f>
        <v>TE01</v>
      </c>
      <c r="D104" s="339" t="str">
        <f ca="1">'C. Masterfiles'!D66</f>
        <v>Trench - urban</v>
      </c>
      <c r="E104" s="243"/>
      <c r="F104" s="339" t="s">
        <v>93</v>
      </c>
      <c r="G104" s="323">
        <f t="shared" ref="G104:H117" si="1">G47</f>
        <v>10000</v>
      </c>
      <c r="H104" s="323">
        <f t="shared" si="1"/>
        <v>20</v>
      </c>
      <c r="I104" s="426">
        <f ca="1">IF('B. Dashboard'!$D$39="Base case",'B. Dashboard'!F$23,'B. Dashboard'!G$23)*IF('D. Graphs'!$C$74=7,1+'D. Graphs'!$D$70,1)</f>
        <v>2.3E-2</v>
      </c>
      <c r="J104" s="323">
        <f ca="1">G104*IF('B. Dashboard'!$D$39="Base case",'B. Dashboard'!F$25,'B. Dashboard'!G$25)*IF('D. Graphs'!$C$74=8,1+'D. Graphs'!$D$70,1)</f>
        <v>1000</v>
      </c>
      <c r="K104" s="426">
        <f ca="1">IF('B. Dashboard'!$D$39="Base case",'B. Dashboard'!F$23,'B. Dashboard'!G$23)*IF('D. Graphs'!$C$74=7,1+'D. Graphs'!$D$70,1)</f>
        <v>2.3E-2</v>
      </c>
      <c r="L104" s="410">
        <f ca="1">IF('B. Dashboard'!$D$39="Base case",'B. Dashboard'!F$26,'B. Dashboard'!G$26)*IF('D. Graphs'!$C$74=9,1+'D. Graphs'!$D$70,1)</f>
        <v>0.1</v>
      </c>
      <c r="M104" s="426">
        <f ca="1">IF('B. Dashboard'!$D$39="Base case",'B. Dashboard'!F$24,'B. Dashboard'!G$24)*IF('D. Graphs'!$C$74=7,1+'D. Graphs'!$D$70,1)</f>
        <v>2.3E-2</v>
      </c>
    </row>
    <row r="105" spans="1:25">
      <c r="A105" s="206"/>
      <c r="C105" s="338" t="str">
        <f ca="1">'C. Masterfiles'!C67</f>
        <v>TE02</v>
      </c>
      <c r="D105" s="338" t="str">
        <f ca="1">'C. Masterfiles'!D67</f>
        <v>Trench - suburban</v>
      </c>
      <c r="E105" s="243"/>
      <c r="F105" s="339" t="s">
        <v>93</v>
      </c>
      <c r="G105" s="323">
        <f t="shared" si="1"/>
        <v>10000</v>
      </c>
      <c r="H105" s="323">
        <f t="shared" si="1"/>
        <v>20</v>
      </c>
      <c r="I105" s="426">
        <f ca="1">IF('B. Dashboard'!$D$39="Base case",'B. Dashboard'!F$23,'B. Dashboard'!G$23)*IF('D. Graphs'!$C$74=7,1+'D. Graphs'!$D$70,1)</f>
        <v>2.3E-2</v>
      </c>
      <c r="J105" s="323">
        <f ca="1">G105*IF('B. Dashboard'!$D$39="Base case",'B. Dashboard'!F$25,'B. Dashboard'!G$25)*IF('D. Graphs'!$C$74=8,1+'D. Graphs'!$D$70,1)</f>
        <v>1000</v>
      </c>
      <c r="K105" s="426">
        <f ca="1">IF('B. Dashboard'!$D$39="Base case",'B. Dashboard'!F$23,'B. Dashboard'!G$23)*IF('D. Graphs'!$C$74=7,1+'D. Graphs'!$D$70,1)</f>
        <v>2.3E-2</v>
      </c>
      <c r="L105" s="410">
        <f ca="1">IF('B. Dashboard'!$D$39="Base case",'B. Dashboard'!F$26,'B. Dashboard'!G$26)*IF('D. Graphs'!$C$74=9,1+'D. Graphs'!$D$70,1)</f>
        <v>0.1</v>
      </c>
      <c r="M105" s="426">
        <f ca="1">IF('B. Dashboard'!$D$39="Base case",'B. Dashboard'!F$24,'B. Dashboard'!G$24)*IF('D. Graphs'!$C$74=7,1+'D. Graphs'!$D$70,1)</f>
        <v>2.3E-2</v>
      </c>
    </row>
    <row r="106" spans="1:25">
      <c r="A106" s="206"/>
      <c r="C106" s="338" t="str">
        <f ca="1">'C. Masterfiles'!C68</f>
        <v>TE03</v>
      </c>
      <c r="D106" s="338" t="str">
        <f ca="1">'C. Masterfiles'!D68</f>
        <v>Trench - rural</v>
      </c>
      <c r="E106" s="243"/>
      <c r="F106" s="339" t="s">
        <v>93</v>
      </c>
      <c r="G106" s="323">
        <f t="shared" si="1"/>
        <v>10000</v>
      </c>
      <c r="H106" s="323">
        <f t="shared" si="1"/>
        <v>20</v>
      </c>
      <c r="I106" s="426">
        <f ca="1">IF('B. Dashboard'!$D$39="Base case",'B. Dashboard'!F$23,'B. Dashboard'!G$23)*IF('D. Graphs'!$C$74=7,1+'D. Graphs'!$D$70,1)</f>
        <v>2.3E-2</v>
      </c>
      <c r="J106" s="323">
        <f ca="1">G106*IF('B. Dashboard'!$D$39="Base case",'B. Dashboard'!F$25,'B. Dashboard'!G$25)*IF('D. Graphs'!$C$74=8,1+'D. Graphs'!$D$70,1)</f>
        <v>1000</v>
      </c>
      <c r="K106" s="426">
        <f ca="1">IF('B. Dashboard'!$D$39="Base case",'B. Dashboard'!F$23,'B. Dashboard'!G$23)*IF('D. Graphs'!$C$74=7,1+'D. Graphs'!$D$70,1)</f>
        <v>2.3E-2</v>
      </c>
      <c r="L106" s="410">
        <f ca="1">IF('B. Dashboard'!$D$39="Base case",'B. Dashboard'!F$26,'B. Dashboard'!G$26)*IF('D. Graphs'!$C$74=9,1+'D. Graphs'!$D$70,1)</f>
        <v>0.1</v>
      </c>
      <c r="M106" s="426">
        <f ca="1">IF('B. Dashboard'!$D$39="Base case",'B. Dashboard'!F$24,'B. Dashboard'!G$24)*IF('D. Graphs'!$C$74=7,1+'D. Graphs'!$D$70,1)</f>
        <v>2.3E-2</v>
      </c>
    </row>
    <row r="107" spans="1:25">
      <c r="A107" s="206"/>
      <c r="C107" s="338" t="str">
        <f ca="1">'C. Masterfiles'!C69</f>
        <v>TE04</v>
      </c>
      <c r="D107" s="338" t="str">
        <f ca="1">'C. Masterfiles'!D69</f>
        <v>Duct</v>
      </c>
      <c r="E107" s="243"/>
      <c r="F107" s="339" t="s">
        <v>93</v>
      </c>
      <c r="G107" s="323">
        <f t="shared" si="1"/>
        <v>5000</v>
      </c>
      <c r="H107" s="323">
        <f t="shared" si="1"/>
        <v>20</v>
      </c>
      <c r="I107" s="426">
        <f ca="1">IF('B. Dashboard'!$D$39="Base case",'B. Dashboard'!F$22,'B. Dashboard'!G$22)*IF('D. Graphs'!$C$74=7,1+'D. Graphs'!$D$70,1)</f>
        <v>0.02</v>
      </c>
      <c r="J107" s="323">
        <f ca="1">G107*IF('B. Dashboard'!$D$39="Base case",'B. Dashboard'!F$25,'B. Dashboard'!G$25)*IF('D. Graphs'!$C$74=8,1+'D. Graphs'!$D$70,1)</f>
        <v>500</v>
      </c>
      <c r="K107" s="426">
        <f ca="1">IF('B. Dashboard'!$D$39="Base case",'B. Dashboard'!F$23,'B. Dashboard'!G$23)*IF('D. Graphs'!$C$74=7,1+'D. Graphs'!$D$70,1)</f>
        <v>2.3E-2</v>
      </c>
      <c r="L107" s="410">
        <f ca="1">IF('B. Dashboard'!$D$39="Base case",'B. Dashboard'!F$26,'B. Dashboard'!G$26)*IF('D. Graphs'!$C$74=9,1+'D. Graphs'!$D$70,1)</f>
        <v>0.1</v>
      </c>
      <c r="M107" s="426">
        <f ca="1">IF('B. Dashboard'!$D$39="Base case",'B. Dashboard'!F$24,'B. Dashboard'!G$24)*IF('D. Graphs'!$C$74=7,1+'D. Graphs'!$D$70,1)</f>
        <v>2.3E-2</v>
      </c>
    </row>
    <row r="108" spans="1:25">
      <c r="A108" s="206"/>
      <c r="C108" s="338" t="str">
        <f ca="1">'C. Masterfiles'!C70</f>
        <v>TE05</v>
      </c>
      <c r="D108" s="338" t="str">
        <f ca="1">'C. Masterfiles'!D70</f>
        <v>Cable - 12 fibre</v>
      </c>
      <c r="E108" s="243"/>
      <c r="F108" s="339" t="s">
        <v>93</v>
      </c>
      <c r="G108" s="323">
        <f t="shared" si="1"/>
        <v>500</v>
      </c>
      <c r="H108" s="323">
        <f t="shared" si="1"/>
        <v>20</v>
      </c>
      <c r="I108" s="426">
        <f ca="1">IF('B. Dashboard'!$D$39="Base case",'B. Dashboard'!F$22,'B. Dashboard'!G$22)*IF('D. Graphs'!$C$74=7,1+'D. Graphs'!$D$70,1)</f>
        <v>0.02</v>
      </c>
      <c r="J108" s="323">
        <f ca="1">G108*IF('B. Dashboard'!$D$39="Base case",'B. Dashboard'!F$25,'B. Dashboard'!G$25)*IF('D. Graphs'!$C$74=8,1+'D. Graphs'!$D$70,1)</f>
        <v>50</v>
      </c>
      <c r="K108" s="426">
        <f ca="1">IF('B. Dashboard'!$D$39="Base case",'B. Dashboard'!F$23,'B. Dashboard'!G$23)*IF('D. Graphs'!$C$74=7,1+'D. Graphs'!$D$70,1)</f>
        <v>2.3E-2</v>
      </c>
      <c r="L108" s="410">
        <f ca="1">IF('B. Dashboard'!$D$39="Base case",'B. Dashboard'!F$26,'B. Dashboard'!G$26)*IF('D. Graphs'!$C$74=9,1+'D. Graphs'!$D$70,1)</f>
        <v>0.1</v>
      </c>
      <c r="M108" s="426">
        <f ca="1">IF('B. Dashboard'!$D$39="Base case",'B. Dashboard'!F$24,'B. Dashboard'!G$24)*IF('D. Graphs'!$C$74=7,1+'D. Graphs'!$D$70,1)</f>
        <v>2.3E-2</v>
      </c>
    </row>
    <row r="109" spans="1:25">
      <c r="A109" s="206"/>
      <c r="C109" s="338" t="str">
        <f ca="1">'C. Masterfiles'!C71</f>
        <v>TE06</v>
      </c>
      <c r="D109" s="338" t="str">
        <f ca="1">'C. Masterfiles'!D71</f>
        <v>Cable - 24 fibre</v>
      </c>
      <c r="E109" s="243"/>
      <c r="F109" s="339" t="s">
        <v>93</v>
      </c>
      <c r="G109" s="323">
        <f t="shared" si="1"/>
        <v>750</v>
      </c>
      <c r="H109" s="323">
        <f t="shared" si="1"/>
        <v>20</v>
      </c>
      <c r="I109" s="426">
        <f ca="1">IF('B. Dashboard'!$D$39="Base case",'B. Dashboard'!F$22,'B. Dashboard'!G$22)*IF('D. Graphs'!$C$74=7,1+'D. Graphs'!$D$70,1)</f>
        <v>0.02</v>
      </c>
      <c r="J109" s="323">
        <f ca="1">G109*IF('B. Dashboard'!$D$39="Base case",'B. Dashboard'!F$25,'B. Dashboard'!G$25)*IF('D. Graphs'!$C$74=8,1+'D. Graphs'!$D$70,1)</f>
        <v>75</v>
      </c>
      <c r="K109" s="426">
        <f ca="1">IF('B. Dashboard'!$D$39="Base case",'B. Dashboard'!F$23,'B. Dashboard'!G$23)*IF('D. Graphs'!$C$74=7,1+'D. Graphs'!$D$70,1)</f>
        <v>2.3E-2</v>
      </c>
      <c r="L109" s="410">
        <f ca="1">IF('B. Dashboard'!$D$39="Base case",'B. Dashboard'!F$26,'B. Dashboard'!G$26)*IF('D. Graphs'!$C$74=9,1+'D. Graphs'!$D$70,1)</f>
        <v>0.1</v>
      </c>
      <c r="M109" s="426">
        <f ca="1">IF('B. Dashboard'!$D$39="Base case",'B. Dashboard'!F$24,'B. Dashboard'!G$24)*IF('D. Graphs'!$C$74=7,1+'D. Graphs'!$D$70,1)</f>
        <v>2.3E-2</v>
      </c>
    </row>
    <row r="110" spans="1:25">
      <c r="A110" s="206"/>
      <c r="C110" s="338" t="str">
        <f ca="1">'C. Masterfiles'!C72</f>
        <v>TE07</v>
      </c>
      <c r="D110" s="338" t="str">
        <f ca="1">'C. Masterfiles'!D72</f>
        <v>Cable -  48 fibre</v>
      </c>
      <c r="E110" s="243"/>
      <c r="F110" s="339" t="s">
        <v>93</v>
      </c>
      <c r="G110" s="323">
        <f t="shared" si="1"/>
        <v>1000</v>
      </c>
      <c r="H110" s="323">
        <f t="shared" si="1"/>
        <v>20</v>
      </c>
      <c r="I110" s="426">
        <f ca="1">IF('B. Dashboard'!$D$39="Base case",'B. Dashboard'!F$22,'B. Dashboard'!G$22)*IF('D. Graphs'!$C$74=7,1+'D. Graphs'!$D$70,1)</f>
        <v>0.02</v>
      </c>
      <c r="J110" s="323">
        <f ca="1">G110*IF('B. Dashboard'!$D$39="Base case",'B. Dashboard'!F$25,'B. Dashboard'!G$25)*IF('D. Graphs'!$C$74=8,1+'D. Graphs'!$D$70,1)</f>
        <v>100</v>
      </c>
      <c r="K110" s="426">
        <f ca="1">IF('B. Dashboard'!$D$39="Base case",'B. Dashboard'!F$23,'B. Dashboard'!G$23)*IF('D. Graphs'!$C$74=7,1+'D. Graphs'!$D$70,1)</f>
        <v>2.3E-2</v>
      </c>
      <c r="L110" s="410">
        <f ca="1">IF('B. Dashboard'!$D$39="Base case",'B. Dashboard'!F$26,'B. Dashboard'!G$26)*IF('D. Graphs'!$C$74=9,1+'D. Graphs'!$D$70,1)</f>
        <v>0.1</v>
      </c>
      <c r="M110" s="426">
        <f ca="1">IF('B. Dashboard'!$D$39="Base case",'B. Dashboard'!F$24,'B. Dashboard'!G$24)*IF('D. Graphs'!$C$74=7,1+'D. Graphs'!$D$70,1)</f>
        <v>2.3E-2</v>
      </c>
    </row>
    <row r="111" spans="1:25">
      <c r="A111" s="206"/>
      <c r="C111" s="338" t="str">
        <f ca="1">'C. Masterfiles'!C73</f>
        <v>TE08</v>
      </c>
      <c r="D111" s="338" t="str">
        <f ca="1">'C. Masterfiles'!D73</f>
        <v>Cable - 64 fibre</v>
      </c>
      <c r="E111" s="243"/>
      <c r="F111" s="339" t="s">
        <v>93</v>
      </c>
      <c r="G111" s="323">
        <f t="shared" si="1"/>
        <v>1250</v>
      </c>
      <c r="H111" s="323">
        <f t="shared" si="1"/>
        <v>20</v>
      </c>
      <c r="I111" s="426">
        <f ca="1">IF('B. Dashboard'!$D$39="Base case",'B. Dashboard'!F$22,'B. Dashboard'!G$22)*IF('D. Graphs'!$C$74=7,1+'D. Graphs'!$D$70,1)</f>
        <v>0.02</v>
      </c>
      <c r="J111" s="323">
        <f ca="1">G111*IF('B. Dashboard'!$D$39="Base case",'B. Dashboard'!F$25,'B. Dashboard'!G$25)*IF('D. Graphs'!$C$74=8,1+'D. Graphs'!$D$70,1)</f>
        <v>125</v>
      </c>
      <c r="K111" s="426">
        <f ca="1">IF('B. Dashboard'!$D$39="Base case",'B. Dashboard'!F$23,'B. Dashboard'!G$23)*IF('D. Graphs'!$C$74=7,1+'D. Graphs'!$D$70,1)</f>
        <v>2.3E-2</v>
      </c>
      <c r="L111" s="410">
        <f ca="1">IF('B. Dashboard'!$D$39="Base case",'B. Dashboard'!F$26,'B. Dashboard'!G$26)*IF('D. Graphs'!$C$74=9,1+'D. Graphs'!$D$70,1)</f>
        <v>0.1</v>
      </c>
      <c r="M111" s="426">
        <f ca="1">IF('B. Dashboard'!$D$39="Base case",'B. Dashboard'!F$24,'B. Dashboard'!G$24)*IF('D. Graphs'!$C$74=7,1+'D. Graphs'!$D$70,1)</f>
        <v>2.3E-2</v>
      </c>
    </row>
    <row r="112" spans="1:25">
      <c r="A112" s="206"/>
      <c r="C112" s="338" t="str">
        <f ca="1">'C. Masterfiles'!C74</f>
        <v>TE09</v>
      </c>
      <c r="D112" s="338" t="str">
        <f ca="1">'C. Masterfiles'!D74</f>
        <v>Cable - 96 fibre</v>
      </c>
      <c r="E112" s="243"/>
      <c r="F112" s="339" t="s">
        <v>93</v>
      </c>
      <c r="G112" s="323">
        <f t="shared" si="1"/>
        <v>1500</v>
      </c>
      <c r="H112" s="323">
        <f t="shared" si="1"/>
        <v>20</v>
      </c>
      <c r="I112" s="426">
        <f ca="1">IF('B. Dashboard'!$D$39="Base case",'B. Dashboard'!F$22,'B. Dashboard'!G$22)*IF('D. Graphs'!$C$74=7,1+'D. Graphs'!$D$70,1)</f>
        <v>0.02</v>
      </c>
      <c r="J112" s="323">
        <f ca="1">G112*IF('B. Dashboard'!$D$39="Base case",'B. Dashboard'!F$25,'B. Dashboard'!G$25)*IF('D. Graphs'!$C$74=8,1+'D. Graphs'!$D$70,1)</f>
        <v>150</v>
      </c>
      <c r="K112" s="426">
        <f ca="1">IF('B. Dashboard'!$D$39="Base case",'B. Dashboard'!F$23,'B. Dashboard'!G$23)*IF('D. Graphs'!$C$74=7,1+'D. Graphs'!$D$70,1)</f>
        <v>2.3E-2</v>
      </c>
      <c r="L112" s="410">
        <f ca="1">IF('B. Dashboard'!$D$39="Base case",'B. Dashboard'!F$26,'B. Dashboard'!G$26)*IF('D. Graphs'!$C$74=9,1+'D. Graphs'!$D$70,1)</f>
        <v>0.1</v>
      </c>
      <c r="M112" s="426">
        <f ca="1">IF('B. Dashboard'!$D$39="Base case",'B. Dashboard'!F$24,'B. Dashboard'!G$24)*IF('D. Graphs'!$C$74=7,1+'D. Graphs'!$D$70,1)</f>
        <v>2.3E-2</v>
      </c>
    </row>
    <row r="113" spans="1:29">
      <c r="A113" s="206"/>
      <c r="C113" s="338" t="str">
        <f ca="1">'C. Masterfiles'!C75</f>
        <v>TE10</v>
      </c>
      <c r="D113" s="338" t="str">
        <f ca="1">'C. Masterfiles'!D75</f>
        <v>Cable - 192 fibre</v>
      </c>
      <c r="E113" s="243"/>
      <c r="F113" s="339" t="s">
        <v>93</v>
      </c>
      <c r="G113" s="323">
        <f t="shared" si="1"/>
        <v>1750</v>
      </c>
      <c r="H113" s="323">
        <f t="shared" si="1"/>
        <v>20</v>
      </c>
      <c r="I113" s="426">
        <f ca="1">IF('B. Dashboard'!$D$39="Base case",'B. Dashboard'!F$22,'B. Dashboard'!G$22)*IF('D. Graphs'!$C$74=7,1+'D. Graphs'!$D$70,1)</f>
        <v>0.02</v>
      </c>
      <c r="J113" s="323">
        <f ca="1">G113*IF('B. Dashboard'!$D$39="Base case",'B. Dashboard'!F$25,'B. Dashboard'!G$25)*IF('D. Graphs'!$C$74=8,1+'D. Graphs'!$D$70,1)</f>
        <v>175</v>
      </c>
      <c r="K113" s="426">
        <f ca="1">IF('B. Dashboard'!$D$39="Base case",'B. Dashboard'!F$23,'B. Dashboard'!G$23)*IF('D. Graphs'!$C$74=7,1+'D. Graphs'!$D$70,1)</f>
        <v>2.3E-2</v>
      </c>
      <c r="L113" s="410">
        <f ca="1">IF('B. Dashboard'!$D$39="Base case",'B. Dashboard'!F$26,'B. Dashboard'!G$26)*IF('D. Graphs'!$C$74=9,1+'D. Graphs'!$D$70,1)</f>
        <v>0.1</v>
      </c>
      <c r="M113" s="426">
        <f ca="1">IF('B. Dashboard'!$D$39="Base case",'B. Dashboard'!F$24,'B. Dashboard'!G$24)*IF('D. Graphs'!$C$74=7,1+'D. Graphs'!$D$70,1)</f>
        <v>2.3E-2</v>
      </c>
    </row>
    <row r="114" spans="1:29">
      <c r="A114" s="206"/>
      <c r="C114" s="338" t="str">
        <f ca="1">'C. Masterfiles'!C76</f>
        <v>TE11</v>
      </c>
      <c r="D114" s="338" t="str">
        <f ca="1">'C. Masterfiles'!D76</f>
        <v>Fibre joint</v>
      </c>
      <c r="E114" s="243"/>
      <c r="F114" s="339" t="s">
        <v>165</v>
      </c>
      <c r="G114" s="323">
        <f t="shared" si="1"/>
        <v>200</v>
      </c>
      <c r="H114" s="323">
        <f t="shared" si="1"/>
        <v>20</v>
      </c>
      <c r="I114" s="426">
        <f ca="1">IF('B. Dashboard'!$D$39="Base case",'B. Dashboard'!F$22,'B. Dashboard'!G$22)*IF('D. Graphs'!$C$74=7,1+'D. Graphs'!$D$70,1)</f>
        <v>0.02</v>
      </c>
      <c r="J114" s="323">
        <f ca="1">G114*IF('B. Dashboard'!$D$39="Base case",'B. Dashboard'!F$25,'B. Dashboard'!G$25)*IF('D. Graphs'!$C$74=8,1+'D. Graphs'!$D$70,1)</f>
        <v>20</v>
      </c>
      <c r="K114" s="426">
        <f ca="1">IF('B. Dashboard'!$D$39="Base case",'B. Dashboard'!F$23,'B. Dashboard'!G$23)*IF('D. Graphs'!$C$74=7,1+'D. Graphs'!$D$70,1)</f>
        <v>2.3E-2</v>
      </c>
      <c r="L114" s="410">
        <f ca="1">IF('B. Dashboard'!$D$39="Base case",'B. Dashboard'!F$26,'B. Dashboard'!G$26)*IF('D. Graphs'!$C$74=9,1+'D. Graphs'!$D$70,1)</f>
        <v>0.1</v>
      </c>
      <c r="M114" s="426">
        <f ca="1">IF('B. Dashboard'!$D$39="Base case",'B. Dashboard'!F$24,'B. Dashboard'!G$24)*IF('D. Graphs'!$C$74=7,1+'D. Graphs'!$D$70,1)</f>
        <v>2.3E-2</v>
      </c>
    </row>
    <row r="115" spans="1:29" ht="12.75" customHeight="1">
      <c r="A115" s="206"/>
      <c r="C115" s="338" t="str">
        <f ca="1">'C. Masterfiles'!C77</f>
        <v>TE12</v>
      </c>
      <c r="D115" s="338" t="str">
        <f ca="1">'C. Masterfiles'!D77</f>
        <v>Jointing box</v>
      </c>
      <c r="E115" s="243"/>
      <c r="F115" s="339" t="s">
        <v>165</v>
      </c>
      <c r="G115" s="323">
        <f t="shared" si="1"/>
        <v>100</v>
      </c>
      <c r="H115" s="323">
        <f t="shared" si="1"/>
        <v>20</v>
      </c>
      <c r="I115" s="426">
        <f ca="1">IF('B. Dashboard'!$D$39="Base case",'B. Dashboard'!F$22,'B. Dashboard'!G$22)*IF('D. Graphs'!$C$74=7,1+'D. Graphs'!$D$70,1)</f>
        <v>0.02</v>
      </c>
      <c r="J115" s="323">
        <f ca="1">G115*IF('B. Dashboard'!$D$39="Base case",'B. Dashboard'!F$25,'B. Dashboard'!G$25)*IF('D. Graphs'!$C$74=8,1+'D. Graphs'!$D$70,1)</f>
        <v>10</v>
      </c>
      <c r="K115" s="426">
        <f ca="1">IF('B. Dashboard'!$D$39="Base case",'B. Dashboard'!F$23,'B. Dashboard'!G$23)*IF('D. Graphs'!$C$74=7,1+'D. Graphs'!$D$70,1)</f>
        <v>2.3E-2</v>
      </c>
      <c r="L115" s="410">
        <f ca="1">IF('B. Dashboard'!$D$39="Base case",'B. Dashboard'!F$26,'B. Dashboard'!G$26)*IF('D. Graphs'!$C$74=9,1+'D. Graphs'!$D$70,1)</f>
        <v>0.1</v>
      </c>
      <c r="M115" s="426">
        <f ca="1">IF('B. Dashboard'!$D$39="Base case",'B. Dashboard'!F$24,'B. Dashboard'!G$24)*IF('D. Graphs'!$C$74=7,1+'D. Graphs'!$D$70,1)</f>
        <v>2.3E-2</v>
      </c>
    </row>
    <row r="116" spans="1:29">
      <c r="A116" s="206"/>
      <c r="C116" s="338" t="str">
        <f ca="1">'C. Masterfiles'!C78</f>
        <v>TE13</v>
      </c>
      <c r="D116" s="338" t="str">
        <f ca="1">'C. Masterfiles'!D78</f>
        <v>Manhole</v>
      </c>
      <c r="E116" s="243"/>
      <c r="F116" s="339" t="s">
        <v>165</v>
      </c>
      <c r="G116" s="323">
        <f t="shared" si="1"/>
        <v>200</v>
      </c>
      <c r="H116" s="323">
        <f t="shared" si="1"/>
        <v>20</v>
      </c>
      <c r="I116" s="426">
        <f ca="1">IF('B. Dashboard'!$D$39="Base case",'B. Dashboard'!F$22,'B. Dashboard'!G$22)*IF('D. Graphs'!$C$74=7,1+'D. Graphs'!$D$70,1)</f>
        <v>0.02</v>
      </c>
      <c r="J116" s="323">
        <f ca="1">G116*IF('B. Dashboard'!$D$39="Base case",'B. Dashboard'!F$25,'B. Dashboard'!G$25)*IF('D. Graphs'!$C$74=8,1+'D. Graphs'!$D$70,1)</f>
        <v>20</v>
      </c>
      <c r="K116" s="426">
        <f ca="1">IF('B. Dashboard'!$D$39="Base case",'B. Dashboard'!F$23,'B. Dashboard'!G$23)*IF('D. Graphs'!$C$74=7,1+'D. Graphs'!$D$70,1)</f>
        <v>2.3E-2</v>
      </c>
      <c r="L116" s="410">
        <f ca="1">IF('B. Dashboard'!$D$39="Base case",'B. Dashboard'!F$26,'B. Dashboard'!G$26)*IF('D. Graphs'!$C$74=9,1+'D. Graphs'!$D$70,1)</f>
        <v>0.1</v>
      </c>
      <c r="M116" s="426">
        <f ca="1">IF('B. Dashboard'!$D$39="Base case",'B. Dashboard'!F$24,'B. Dashboard'!G$24)*IF('D. Graphs'!$C$74=7,1+'D. Graphs'!$D$70,1)</f>
        <v>2.3E-2</v>
      </c>
    </row>
    <row r="117" spans="1:29">
      <c r="A117" s="206"/>
      <c r="C117" s="338" t="str">
        <f ca="1">'C. Masterfiles'!C79</f>
        <v>TE14</v>
      </c>
      <c r="D117" s="338" t="str">
        <f ca="1">'C. Masterfiles'!D79</f>
        <v>Cross connection frame</v>
      </c>
      <c r="E117" s="243"/>
      <c r="F117" s="339" t="s">
        <v>165</v>
      </c>
      <c r="G117" s="323">
        <f t="shared" si="1"/>
        <v>100</v>
      </c>
      <c r="H117" s="323">
        <f t="shared" si="1"/>
        <v>20</v>
      </c>
      <c r="I117" s="426">
        <f ca="1">IF('B. Dashboard'!$D$39="Base case",'B. Dashboard'!F$22,'B. Dashboard'!G$22)*IF('D. Graphs'!$C$74=7,1+'D. Graphs'!$D$70,1)</f>
        <v>0.02</v>
      </c>
      <c r="J117" s="323">
        <f ca="1">G117*IF('B. Dashboard'!$D$39="Base case",'B. Dashboard'!F$25,'B. Dashboard'!G$25)*IF('D. Graphs'!$C$74=8,1+'D. Graphs'!$D$70,1)</f>
        <v>10</v>
      </c>
      <c r="K117" s="426">
        <f ca="1">IF('B. Dashboard'!$D$39="Base case",'B. Dashboard'!F$23,'B. Dashboard'!G$23)*IF('D. Graphs'!$C$74=7,1+'D. Graphs'!$D$70,1)</f>
        <v>2.3E-2</v>
      </c>
      <c r="L117" s="410">
        <f ca="1">IF('B. Dashboard'!$D$39="Base case",'B. Dashboard'!F$26,'B. Dashboard'!G$26)*IF('D. Graphs'!$C$74=9,1+'D. Graphs'!$D$70,1)</f>
        <v>0.1</v>
      </c>
      <c r="M117" s="426">
        <f ca="1">IF('B. Dashboard'!$D$39="Base case",'B. Dashboard'!F$24,'B. Dashboard'!G$24)*IF('D. Graphs'!$C$74=7,1+'D. Graphs'!$D$70,1)</f>
        <v>2.3E-2</v>
      </c>
    </row>
    <row r="118" spans="1:29">
      <c r="A118" s="206"/>
    </row>
    <row r="119" spans="1:29">
      <c r="A119" s="206"/>
    </row>
    <row r="120" spans="1:29" ht="15.75">
      <c r="A120" s="206"/>
      <c r="B120" s="118">
        <f>B100+0.01</f>
        <v>4.0399999999999991</v>
      </c>
      <c r="C120" s="76" t="s">
        <v>531</v>
      </c>
    </row>
    <row r="121" spans="1:29">
      <c r="A121" s="206"/>
    </row>
    <row r="122" spans="1:29" ht="38.25">
      <c r="A122" s="206"/>
      <c r="C122" s="200" t="s">
        <v>21</v>
      </c>
      <c r="D122" s="200" t="s">
        <v>235</v>
      </c>
      <c r="E122" s="200" t="s">
        <v>20</v>
      </c>
      <c r="F122" s="171" t="s">
        <v>23</v>
      </c>
      <c r="G122" s="171" t="str">
        <f>F122</f>
        <v xml:space="preserve">Unit equipment cost  </v>
      </c>
      <c r="H122" s="171" t="str">
        <f>G122</f>
        <v xml:space="preserve">Unit equipment cost  </v>
      </c>
      <c r="I122" s="171" t="str">
        <f>H122</f>
        <v xml:space="preserve">Unit equipment cost  </v>
      </c>
      <c r="J122" s="171" t="str">
        <f>I122</f>
        <v xml:space="preserve">Unit equipment cost  </v>
      </c>
      <c r="K122" s="171" t="str">
        <f>J122</f>
        <v xml:space="preserve">Unit equipment cost  </v>
      </c>
      <c r="L122" s="171" t="s">
        <v>24</v>
      </c>
      <c r="M122" s="171" t="str">
        <f>L122</f>
        <v xml:space="preserve">Unit installation cost </v>
      </c>
      <c r="N122" s="171" t="str">
        <f>M122</f>
        <v xml:space="preserve">Unit installation cost </v>
      </c>
      <c r="O122" s="171" t="str">
        <f>N122</f>
        <v xml:space="preserve">Unit installation cost </v>
      </c>
      <c r="P122" s="171" t="str">
        <f>O122</f>
        <v xml:space="preserve">Unit installation cost </v>
      </c>
      <c r="Q122" s="171" t="str">
        <f>P122</f>
        <v xml:space="preserve">Unit installation cost </v>
      </c>
      <c r="R122" s="171" t="s">
        <v>25</v>
      </c>
      <c r="S122" s="171" t="str">
        <f>R122</f>
        <v>Unit equip + install cost</v>
      </c>
      <c r="T122" s="171" t="str">
        <f>S122</f>
        <v>Unit equip + install cost</v>
      </c>
      <c r="U122" s="171" t="str">
        <f>T122</f>
        <v>Unit equip + install cost</v>
      </c>
      <c r="V122" s="171" t="str">
        <f>U122</f>
        <v>Unit equip + install cost</v>
      </c>
      <c r="W122" s="171" t="str">
        <f>V122</f>
        <v>Unit equip + install cost</v>
      </c>
      <c r="X122" s="171" t="s">
        <v>58</v>
      </c>
      <c r="Y122" s="171" t="str">
        <f>X122</f>
        <v>Unit operating cost</v>
      </c>
      <c r="Z122" s="171" t="str">
        <f>Y122</f>
        <v>Unit operating cost</v>
      </c>
      <c r="AA122" s="171" t="str">
        <f>Z122</f>
        <v>Unit operating cost</v>
      </c>
      <c r="AB122" s="171" t="str">
        <f>AA122</f>
        <v>Unit operating cost</v>
      </c>
      <c r="AC122" s="171" t="str">
        <f>AB122</f>
        <v>Unit operating cost</v>
      </c>
    </row>
    <row r="123" spans="1:29" ht="12.75" customHeight="1">
      <c r="A123" s="206"/>
      <c r="C123" s="193"/>
      <c r="D123" s="193"/>
      <c r="E123" s="193"/>
      <c r="F123" s="182">
        <f ca="1">'C. Masterfiles'!$D$106</f>
        <v>2015</v>
      </c>
      <c r="G123" s="182">
        <f ca="1">'C. Masterfiles'!$D$107</f>
        <v>2016</v>
      </c>
      <c r="H123" s="182">
        <f ca="1">'C. Masterfiles'!$D$108</f>
        <v>2017</v>
      </c>
      <c r="I123" s="182">
        <f ca="1">'C. Masterfiles'!$D$109</f>
        <v>2018</v>
      </c>
      <c r="J123" s="182">
        <f ca="1">'C. Masterfiles'!$D$110</f>
        <v>2019</v>
      </c>
      <c r="K123" s="182">
        <f ca="1">'C. Masterfiles'!$D$111</f>
        <v>2020</v>
      </c>
      <c r="L123" s="193">
        <f t="shared" ref="L123:AC123" ca="1" si="2">F123</f>
        <v>2015</v>
      </c>
      <c r="M123" s="193">
        <f t="shared" ca="1" si="2"/>
        <v>2016</v>
      </c>
      <c r="N123" s="193">
        <f t="shared" ca="1" si="2"/>
        <v>2017</v>
      </c>
      <c r="O123" s="193">
        <f t="shared" ca="1" si="2"/>
        <v>2018</v>
      </c>
      <c r="P123" s="193">
        <f t="shared" ca="1" si="2"/>
        <v>2019</v>
      </c>
      <c r="Q123" s="193">
        <f t="shared" ca="1" si="2"/>
        <v>2020</v>
      </c>
      <c r="R123" s="193">
        <f t="shared" ca="1" si="2"/>
        <v>2015</v>
      </c>
      <c r="S123" s="193">
        <f t="shared" ca="1" si="2"/>
        <v>2016</v>
      </c>
      <c r="T123" s="193">
        <f t="shared" ca="1" si="2"/>
        <v>2017</v>
      </c>
      <c r="U123" s="193">
        <f t="shared" ca="1" si="2"/>
        <v>2018</v>
      </c>
      <c r="V123" s="193">
        <f t="shared" ca="1" si="2"/>
        <v>2019</v>
      </c>
      <c r="W123" s="193">
        <f t="shared" ca="1" si="2"/>
        <v>2020</v>
      </c>
      <c r="X123" s="193">
        <f t="shared" ca="1" si="2"/>
        <v>2015</v>
      </c>
      <c r="Y123" s="193">
        <f t="shared" ca="1" si="2"/>
        <v>2016</v>
      </c>
      <c r="Z123" s="193">
        <f t="shared" ca="1" si="2"/>
        <v>2017</v>
      </c>
      <c r="AA123" s="193">
        <f t="shared" ca="1" si="2"/>
        <v>2018</v>
      </c>
      <c r="AB123" s="193">
        <f t="shared" ca="1" si="2"/>
        <v>2019</v>
      </c>
      <c r="AC123" s="193">
        <f t="shared" ca="1" si="2"/>
        <v>2020</v>
      </c>
    </row>
    <row r="124" spans="1:29">
      <c r="A124" s="206"/>
      <c r="C124" s="209" t="str">
        <f ca="1">'C. Masterfiles'!C13</f>
        <v>N01</v>
      </c>
      <c r="D124" s="209" t="str">
        <f ca="1">'C. Masterfiles'!D13</f>
        <v xml:space="preserve">MSAN - common equipment </v>
      </c>
      <c r="E124" s="209" t="str">
        <f ca="1">'C. Masterfiles'!E13</f>
        <v>MSAN-CMN</v>
      </c>
      <c r="F124" s="225">
        <f t="shared" ref="F124:F155" si="3">G66</f>
        <v>40000</v>
      </c>
      <c r="G124" s="225">
        <f t="shared" ref="G124:K133" ca="1" si="4">F124*(1+$I66)</f>
        <v>40800</v>
      </c>
      <c r="H124" s="225">
        <f t="shared" ca="1" si="4"/>
        <v>41616</v>
      </c>
      <c r="I124" s="225">
        <f t="shared" ca="1" si="4"/>
        <v>42448.32</v>
      </c>
      <c r="J124" s="225">
        <f t="shared" ca="1" si="4"/>
        <v>43297.286399999997</v>
      </c>
      <c r="K124" s="225">
        <f t="shared" ca="1" si="4"/>
        <v>44163.232127999996</v>
      </c>
      <c r="L124" s="225">
        <f t="shared" ref="L124:L155" ca="1" si="5">J66</f>
        <v>4000</v>
      </c>
      <c r="M124" s="225">
        <f t="shared" ref="M124:Q133" ca="1" si="6">L124*(1+$K66)</f>
        <v>4091.9999999999995</v>
      </c>
      <c r="N124" s="225">
        <f t="shared" ca="1" si="6"/>
        <v>4186.1159999999991</v>
      </c>
      <c r="O124" s="225">
        <f t="shared" ca="1" si="6"/>
        <v>4282.3966679999985</v>
      </c>
      <c r="P124" s="225">
        <f t="shared" ca="1" si="6"/>
        <v>4380.891791363998</v>
      </c>
      <c r="Q124" s="225">
        <f t="shared" ca="1" si="6"/>
        <v>4481.6523025653696</v>
      </c>
      <c r="R124" s="225">
        <f t="shared" ref="R124:R155" ca="1" si="7">F124+L124</f>
        <v>44000</v>
      </c>
      <c r="S124" s="225">
        <f t="shared" ref="S124:S155" ca="1" si="8">G124+M124</f>
        <v>44892</v>
      </c>
      <c r="T124" s="225">
        <f t="shared" ref="T124:T155" ca="1" si="9">H124+N124</f>
        <v>45802.116000000002</v>
      </c>
      <c r="U124" s="225">
        <f t="shared" ref="U124:U155" ca="1" si="10">I124+O124</f>
        <v>46730.716668000001</v>
      </c>
      <c r="V124" s="225">
        <f t="shared" ref="V124:V155" ca="1" si="11">J124+P124</f>
        <v>47678.178191363993</v>
      </c>
      <c r="W124" s="225">
        <f t="shared" ref="W124:W155" ca="1" si="12">K124+Q124</f>
        <v>48644.884430565362</v>
      </c>
      <c r="X124" s="225">
        <f t="shared" ref="X124:X155" ca="1" si="13">G66*L66</f>
        <v>4000</v>
      </c>
      <c r="Y124" s="225">
        <f t="shared" ref="Y124:AC133" ca="1" si="14">X124*(1+$M66)</f>
        <v>4091.9999999999995</v>
      </c>
      <c r="Z124" s="225">
        <f t="shared" ca="1" si="14"/>
        <v>4186.1159999999991</v>
      </c>
      <c r="AA124" s="225">
        <f t="shared" ca="1" si="14"/>
        <v>4282.3966679999985</v>
      </c>
      <c r="AB124" s="225">
        <f t="shared" ca="1" si="14"/>
        <v>4380.891791363998</v>
      </c>
      <c r="AC124" s="225">
        <f t="shared" ca="1" si="14"/>
        <v>4481.6523025653696</v>
      </c>
    </row>
    <row r="125" spans="1:29">
      <c r="A125" s="206"/>
      <c r="C125" s="209" t="str">
        <f ca="1">'C. Masterfiles'!C14</f>
        <v>N02</v>
      </c>
      <c r="D125" s="209" t="str">
        <f ca="1">'C. Masterfiles'!D14</f>
        <v>MSAN - 1GE card</v>
      </c>
      <c r="E125" s="209" t="str">
        <f ca="1">'C. Masterfiles'!E14</f>
        <v>MSAN-1GE</v>
      </c>
      <c r="F125" s="225">
        <f t="shared" si="3"/>
        <v>150</v>
      </c>
      <c r="G125" s="225">
        <f t="shared" ca="1" si="4"/>
        <v>151.5</v>
      </c>
      <c r="H125" s="225">
        <f t="shared" ca="1" si="4"/>
        <v>153.01500000000001</v>
      </c>
      <c r="I125" s="225">
        <f t="shared" ca="1" si="4"/>
        <v>154.54515000000001</v>
      </c>
      <c r="J125" s="225">
        <f t="shared" ca="1" si="4"/>
        <v>156.09060150000002</v>
      </c>
      <c r="K125" s="225">
        <f t="shared" ca="1" si="4"/>
        <v>157.65150751500002</v>
      </c>
      <c r="L125" s="225">
        <f t="shared" ca="1" si="5"/>
        <v>15</v>
      </c>
      <c r="M125" s="225">
        <f t="shared" ca="1" si="6"/>
        <v>15.344999999999999</v>
      </c>
      <c r="N125" s="225">
        <f t="shared" ca="1" si="6"/>
        <v>15.697934999999998</v>
      </c>
      <c r="O125" s="225">
        <f t="shared" ca="1" si="6"/>
        <v>16.058987504999997</v>
      </c>
      <c r="P125" s="225">
        <f t="shared" ca="1" si="6"/>
        <v>16.428344217614995</v>
      </c>
      <c r="Q125" s="225">
        <f t="shared" ca="1" si="6"/>
        <v>16.806196134620137</v>
      </c>
      <c r="R125" s="225">
        <f t="shared" ca="1" si="7"/>
        <v>165</v>
      </c>
      <c r="S125" s="225">
        <f t="shared" ca="1" si="8"/>
        <v>166.845</v>
      </c>
      <c r="T125" s="225">
        <f t="shared" ca="1" si="9"/>
        <v>168.71293500000002</v>
      </c>
      <c r="U125" s="225">
        <f t="shared" ca="1" si="10"/>
        <v>170.60413750500001</v>
      </c>
      <c r="V125" s="225">
        <f t="shared" ca="1" si="11"/>
        <v>172.51894571761503</v>
      </c>
      <c r="W125" s="225">
        <f t="shared" ca="1" si="12"/>
        <v>174.45770364962016</v>
      </c>
      <c r="X125" s="225">
        <f t="shared" ca="1" si="13"/>
        <v>15</v>
      </c>
      <c r="Y125" s="225">
        <f t="shared" ca="1" si="14"/>
        <v>15.344999999999999</v>
      </c>
      <c r="Z125" s="225">
        <f t="shared" ca="1" si="14"/>
        <v>15.697934999999998</v>
      </c>
      <c r="AA125" s="225">
        <f t="shared" ca="1" si="14"/>
        <v>16.058987504999997</v>
      </c>
      <c r="AB125" s="225">
        <f t="shared" ca="1" si="14"/>
        <v>16.428344217614995</v>
      </c>
      <c r="AC125" s="225">
        <f t="shared" ca="1" si="14"/>
        <v>16.806196134620137</v>
      </c>
    </row>
    <row r="126" spans="1:29">
      <c r="A126" s="206"/>
      <c r="C126" s="209" t="str">
        <f ca="1">'C. Masterfiles'!C15</f>
        <v>N03</v>
      </c>
      <c r="D126" s="209" t="str">
        <f ca="1">'C. Masterfiles'!D15</f>
        <v xml:space="preserve">Layer 2 Aggregation switch - common equipment </v>
      </c>
      <c r="E126" s="209" t="str">
        <f ca="1">'C. Masterfiles'!E15</f>
        <v>AGGR-CMN</v>
      </c>
      <c r="F126" s="225">
        <f t="shared" si="3"/>
        <v>4000</v>
      </c>
      <c r="G126" s="225">
        <f t="shared" ca="1" si="4"/>
        <v>4080</v>
      </c>
      <c r="H126" s="225">
        <f t="shared" ca="1" si="4"/>
        <v>4161.6000000000004</v>
      </c>
      <c r="I126" s="225">
        <f t="shared" ca="1" si="4"/>
        <v>4244.8320000000003</v>
      </c>
      <c r="J126" s="225">
        <f t="shared" ca="1" si="4"/>
        <v>4329.7286400000003</v>
      </c>
      <c r="K126" s="225">
        <f t="shared" ca="1" si="4"/>
        <v>4416.3232128</v>
      </c>
      <c r="L126" s="225">
        <f t="shared" ca="1" si="5"/>
        <v>400</v>
      </c>
      <c r="M126" s="225">
        <f t="shared" ca="1" si="6"/>
        <v>409.2</v>
      </c>
      <c r="N126" s="225">
        <f t="shared" ca="1" si="6"/>
        <v>418.61159999999995</v>
      </c>
      <c r="O126" s="225">
        <f t="shared" ca="1" si="6"/>
        <v>428.2396667999999</v>
      </c>
      <c r="P126" s="225">
        <f t="shared" ca="1" si="6"/>
        <v>438.08917913639988</v>
      </c>
      <c r="Q126" s="225">
        <f t="shared" ca="1" si="6"/>
        <v>448.16523025653703</v>
      </c>
      <c r="R126" s="225">
        <f t="shared" ca="1" si="7"/>
        <v>4400</v>
      </c>
      <c r="S126" s="225">
        <f t="shared" ca="1" si="8"/>
        <v>4489.2</v>
      </c>
      <c r="T126" s="225">
        <f t="shared" ca="1" si="9"/>
        <v>4580.2116000000005</v>
      </c>
      <c r="U126" s="225">
        <f t="shared" ca="1" si="10"/>
        <v>4673.0716668000005</v>
      </c>
      <c r="V126" s="225">
        <f t="shared" ca="1" si="11"/>
        <v>4767.8178191364004</v>
      </c>
      <c r="W126" s="225">
        <f t="shared" ca="1" si="12"/>
        <v>4864.4884430565371</v>
      </c>
      <c r="X126" s="225">
        <f t="shared" ca="1" si="13"/>
        <v>400</v>
      </c>
      <c r="Y126" s="225">
        <f t="shared" ca="1" si="14"/>
        <v>409.2</v>
      </c>
      <c r="Z126" s="225">
        <f t="shared" ca="1" si="14"/>
        <v>418.61159999999995</v>
      </c>
      <c r="AA126" s="225">
        <f t="shared" ca="1" si="14"/>
        <v>428.2396667999999</v>
      </c>
      <c r="AB126" s="225">
        <f t="shared" ca="1" si="14"/>
        <v>438.08917913639988</v>
      </c>
      <c r="AC126" s="225">
        <f t="shared" ca="1" si="14"/>
        <v>448.16523025653703</v>
      </c>
    </row>
    <row r="127" spans="1:29">
      <c r="A127" s="206"/>
      <c r="C127" s="209" t="str">
        <f ca="1">'C. Masterfiles'!C16</f>
        <v>N04</v>
      </c>
      <c r="D127" s="209" t="str">
        <f ca="1">'C. Masterfiles'!D16</f>
        <v>Layer 2 Aggregation switch - 1GE card (to MSAN Ring)</v>
      </c>
      <c r="E127" s="209" t="str">
        <f ca="1">'C. Masterfiles'!E16</f>
        <v>AGGR-1GE-MSAN</v>
      </c>
      <c r="F127" s="225">
        <f t="shared" si="3"/>
        <v>10</v>
      </c>
      <c r="G127" s="225">
        <f t="shared" ca="1" si="4"/>
        <v>10.1</v>
      </c>
      <c r="H127" s="225">
        <f t="shared" ca="1" si="4"/>
        <v>10.201000000000001</v>
      </c>
      <c r="I127" s="225">
        <f t="shared" ca="1" si="4"/>
        <v>10.30301</v>
      </c>
      <c r="J127" s="225">
        <f t="shared" ca="1" si="4"/>
        <v>10.4060401</v>
      </c>
      <c r="K127" s="225">
        <f t="shared" ca="1" si="4"/>
        <v>10.510100501</v>
      </c>
      <c r="L127" s="225">
        <f t="shared" ca="1" si="5"/>
        <v>1</v>
      </c>
      <c r="M127" s="225">
        <f t="shared" ca="1" si="6"/>
        <v>1.0229999999999999</v>
      </c>
      <c r="N127" s="225">
        <f t="shared" ca="1" si="6"/>
        <v>1.0465289999999998</v>
      </c>
      <c r="O127" s="225">
        <f t="shared" ca="1" si="6"/>
        <v>1.0705991669999997</v>
      </c>
      <c r="P127" s="225">
        <f t="shared" ca="1" si="6"/>
        <v>1.0952229478409996</v>
      </c>
      <c r="Q127" s="225">
        <f t="shared" ca="1" si="6"/>
        <v>1.1204130756413424</v>
      </c>
      <c r="R127" s="225">
        <f t="shared" ca="1" si="7"/>
        <v>11</v>
      </c>
      <c r="S127" s="225">
        <f t="shared" ca="1" si="8"/>
        <v>11.122999999999999</v>
      </c>
      <c r="T127" s="225">
        <f t="shared" ca="1" si="9"/>
        <v>11.247529</v>
      </c>
      <c r="U127" s="225">
        <f t="shared" ca="1" si="10"/>
        <v>11.373609167</v>
      </c>
      <c r="V127" s="225">
        <f t="shared" ca="1" si="11"/>
        <v>11.501263047841</v>
      </c>
      <c r="W127" s="225">
        <f t="shared" ca="1" si="12"/>
        <v>11.630513576641343</v>
      </c>
      <c r="X127" s="225">
        <f t="shared" ca="1" si="13"/>
        <v>1</v>
      </c>
      <c r="Y127" s="225">
        <f t="shared" ca="1" si="14"/>
        <v>1.0229999999999999</v>
      </c>
      <c r="Z127" s="225">
        <f t="shared" ca="1" si="14"/>
        <v>1.0465289999999998</v>
      </c>
      <c r="AA127" s="225">
        <f t="shared" ca="1" si="14"/>
        <v>1.0705991669999997</v>
      </c>
      <c r="AB127" s="225">
        <f t="shared" ca="1" si="14"/>
        <v>1.0952229478409996</v>
      </c>
      <c r="AC127" s="225">
        <f t="shared" ca="1" si="14"/>
        <v>1.1204130756413424</v>
      </c>
    </row>
    <row r="128" spans="1:29">
      <c r="A128" s="206"/>
      <c r="C128" s="209" t="str">
        <f ca="1">'C. Masterfiles'!C17</f>
        <v>N05</v>
      </c>
      <c r="D128" s="209" t="str">
        <f ca="1">'C. Masterfiles'!D17</f>
        <v>Layer 2 Aggregation switch - 2,5GE module (to AGGR Ring)</v>
      </c>
      <c r="E128" s="209" t="str">
        <f ca="1">'C. Masterfiles'!E17</f>
        <v>AGGR-2,5GE-AGGR</v>
      </c>
      <c r="F128" s="225">
        <f t="shared" si="3"/>
        <v>20</v>
      </c>
      <c r="G128" s="225">
        <f t="shared" ca="1" si="4"/>
        <v>20.2</v>
      </c>
      <c r="H128" s="225">
        <f t="shared" ca="1" si="4"/>
        <v>20.402000000000001</v>
      </c>
      <c r="I128" s="225">
        <f t="shared" ca="1" si="4"/>
        <v>20.606020000000001</v>
      </c>
      <c r="J128" s="225">
        <f t="shared" ca="1" si="4"/>
        <v>20.8120802</v>
      </c>
      <c r="K128" s="225">
        <f t="shared" ca="1" si="4"/>
        <v>21.020201002</v>
      </c>
      <c r="L128" s="225">
        <f t="shared" ca="1" si="5"/>
        <v>2</v>
      </c>
      <c r="M128" s="225">
        <f t="shared" ca="1" si="6"/>
        <v>2.0459999999999998</v>
      </c>
      <c r="N128" s="225">
        <f t="shared" ca="1" si="6"/>
        <v>2.0930579999999996</v>
      </c>
      <c r="O128" s="225">
        <f t="shared" ca="1" si="6"/>
        <v>2.1411983339999994</v>
      </c>
      <c r="P128" s="225">
        <f t="shared" ca="1" si="6"/>
        <v>2.1904458956819992</v>
      </c>
      <c r="Q128" s="225">
        <f t="shared" ca="1" si="6"/>
        <v>2.2408261512826848</v>
      </c>
      <c r="R128" s="225">
        <f t="shared" ca="1" si="7"/>
        <v>22</v>
      </c>
      <c r="S128" s="225">
        <f t="shared" ca="1" si="8"/>
        <v>22.245999999999999</v>
      </c>
      <c r="T128" s="225">
        <f t="shared" ca="1" si="9"/>
        <v>22.495058</v>
      </c>
      <c r="U128" s="225">
        <f t="shared" ca="1" si="10"/>
        <v>22.747218333999999</v>
      </c>
      <c r="V128" s="225">
        <f t="shared" ca="1" si="11"/>
        <v>23.002526095682001</v>
      </c>
      <c r="W128" s="225">
        <f t="shared" ca="1" si="12"/>
        <v>23.261027153282686</v>
      </c>
      <c r="X128" s="225">
        <f t="shared" ca="1" si="13"/>
        <v>2</v>
      </c>
      <c r="Y128" s="225">
        <f t="shared" ca="1" si="14"/>
        <v>2.0459999999999998</v>
      </c>
      <c r="Z128" s="225">
        <f t="shared" ca="1" si="14"/>
        <v>2.0930579999999996</v>
      </c>
      <c r="AA128" s="225">
        <f t="shared" ca="1" si="14"/>
        <v>2.1411983339999994</v>
      </c>
      <c r="AB128" s="225">
        <f t="shared" ca="1" si="14"/>
        <v>2.1904458956819992</v>
      </c>
      <c r="AC128" s="225">
        <f t="shared" ca="1" si="14"/>
        <v>2.2408261512826848</v>
      </c>
    </row>
    <row r="129" spans="1:29">
      <c r="A129" s="206"/>
      <c r="C129" s="209" t="str">
        <f ca="1">'C. Masterfiles'!C18</f>
        <v>N06</v>
      </c>
      <c r="D129" s="209" t="str">
        <f ca="1">'C. Masterfiles'!D18</f>
        <v>Layer 2 Aggregation switch - processor</v>
      </c>
      <c r="E129" s="209" t="str">
        <f ca="1">'C. Masterfiles'!E18</f>
        <v>AGGR-PROC</v>
      </c>
      <c r="F129" s="225">
        <f t="shared" si="3"/>
        <v>200</v>
      </c>
      <c r="G129" s="225">
        <f t="shared" ca="1" si="4"/>
        <v>196</v>
      </c>
      <c r="H129" s="225">
        <f t="shared" ca="1" si="4"/>
        <v>192.07999999999998</v>
      </c>
      <c r="I129" s="225">
        <f t="shared" ca="1" si="4"/>
        <v>188.23839999999998</v>
      </c>
      <c r="J129" s="225">
        <f t="shared" ca="1" si="4"/>
        <v>184.47363199999998</v>
      </c>
      <c r="K129" s="225">
        <f t="shared" ca="1" si="4"/>
        <v>180.78415935999999</v>
      </c>
      <c r="L129" s="225">
        <f t="shared" ca="1" si="5"/>
        <v>20</v>
      </c>
      <c r="M129" s="225">
        <f t="shared" ca="1" si="6"/>
        <v>20.459999999999997</v>
      </c>
      <c r="N129" s="225">
        <f t="shared" ca="1" si="6"/>
        <v>20.930579999999996</v>
      </c>
      <c r="O129" s="225">
        <f t="shared" ca="1" si="6"/>
        <v>21.411983339999992</v>
      </c>
      <c r="P129" s="225">
        <f t="shared" ca="1" si="6"/>
        <v>21.90445895681999</v>
      </c>
      <c r="Q129" s="225">
        <f t="shared" ca="1" si="6"/>
        <v>22.408261512826847</v>
      </c>
      <c r="R129" s="225">
        <f t="shared" ca="1" si="7"/>
        <v>220</v>
      </c>
      <c r="S129" s="225">
        <f t="shared" ca="1" si="8"/>
        <v>216.46</v>
      </c>
      <c r="T129" s="225">
        <f t="shared" ca="1" si="9"/>
        <v>213.01057999999998</v>
      </c>
      <c r="U129" s="225">
        <f t="shared" ca="1" si="10"/>
        <v>209.65038333999996</v>
      </c>
      <c r="V129" s="225">
        <f t="shared" ca="1" si="11"/>
        <v>206.37809095681996</v>
      </c>
      <c r="W129" s="225">
        <f t="shared" ca="1" si="12"/>
        <v>203.19242087282683</v>
      </c>
      <c r="X129" s="225">
        <f t="shared" ca="1" si="13"/>
        <v>20</v>
      </c>
      <c r="Y129" s="225">
        <f t="shared" ca="1" si="14"/>
        <v>20.459999999999997</v>
      </c>
      <c r="Z129" s="225">
        <f t="shared" ca="1" si="14"/>
        <v>20.930579999999996</v>
      </c>
      <c r="AA129" s="225">
        <f t="shared" ca="1" si="14"/>
        <v>21.411983339999992</v>
      </c>
      <c r="AB129" s="225">
        <f t="shared" ca="1" si="14"/>
        <v>21.90445895681999</v>
      </c>
      <c r="AC129" s="225">
        <f t="shared" ca="1" si="14"/>
        <v>22.408261512826847</v>
      </c>
    </row>
    <row r="130" spans="1:29">
      <c r="A130" s="206"/>
      <c r="C130" s="209" t="str">
        <f ca="1">'C. Masterfiles'!C19</f>
        <v>N07</v>
      </c>
      <c r="D130" s="209" t="str">
        <f ca="1">'C. Masterfiles'!D19</f>
        <v xml:space="preserve">Layer 3 edge router - common equipment </v>
      </c>
      <c r="E130" s="209" t="str">
        <f ca="1">'C. Masterfiles'!E19</f>
        <v>EDGE-CMN</v>
      </c>
      <c r="F130" s="225">
        <f t="shared" si="3"/>
        <v>50000</v>
      </c>
      <c r="G130" s="225">
        <f t="shared" ca="1" si="4"/>
        <v>51000</v>
      </c>
      <c r="H130" s="225">
        <f t="shared" ca="1" si="4"/>
        <v>52020</v>
      </c>
      <c r="I130" s="225">
        <f t="shared" ca="1" si="4"/>
        <v>53060.4</v>
      </c>
      <c r="J130" s="225">
        <f t="shared" ca="1" si="4"/>
        <v>54121.608</v>
      </c>
      <c r="K130" s="225">
        <f t="shared" ca="1" si="4"/>
        <v>55204.040160000004</v>
      </c>
      <c r="L130" s="225">
        <f t="shared" ca="1" si="5"/>
        <v>5000</v>
      </c>
      <c r="M130" s="225">
        <f t="shared" ca="1" si="6"/>
        <v>5115</v>
      </c>
      <c r="N130" s="225">
        <f t="shared" ca="1" si="6"/>
        <v>5232.6449999999995</v>
      </c>
      <c r="O130" s="225">
        <f t="shared" ca="1" si="6"/>
        <v>5352.9958349999988</v>
      </c>
      <c r="P130" s="225">
        <f t="shared" ca="1" si="6"/>
        <v>5476.1147392049979</v>
      </c>
      <c r="Q130" s="225">
        <f t="shared" ca="1" si="6"/>
        <v>5602.065378206712</v>
      </c>
      <c r="R130" s="225">
        <f t="shared" ca="1" si="7"/>
        <v>55000</v>
      </c>
      <c r="S130" s="225">
        <f t="shared" ca="1" si="8"/>
        <v>56115</v>
      </c>
      <c r="T130" s="225">
        <f t="shared" ca="1" si="9"/>
        <v>57252.644999999997</v>
      </c>
      <c r="U130" s="225">
        <f t="shared" ca="1" si="10"/>
        <v>58413.395835000003</v>
      </c>
      <c r="V130" s="225">
        <f t="shared" ca="1" si="11"/>
        <v>59597.722739204997</v>
      </c>
      <c r="W130" s="225">
        <f t="shared" ca="1" si="12"/>
        <v>60806.105538206713</v>
      </c>
      <c r="X130" s="225">
        <f t="shared" ca="1" si="13"/>
        <v>5000</v>
      </c>
      <c r="Y130" s="225">
        <f t="shared" ca="1" si="14"/>
        <v>5115</v>
      </c>
      <c r="Z130" s="225">
        <f t="shared" ca="1" si="14"/>
        <v>5232.6449999999995</v>
      </c>
      <c r="AA130" s="225">
        <f t="shared" ca="1" si="14"/>
        <v>5352.9958349999988</v>
      </c>
      <c r="AB130" s="225">
        <f t="shared" ca="1" si="14"/>
        <v>5476.1147392049979</v>
      </c>
      <c r="AC130" s="225">
        <f t="shared" ca="1" si="14"/>
        <v>5602.065378206712</v>
      </c>
    </row>
    <row r="131" spans="1:29">
      <c r="A131" s="206"/>
      <c r="C131" s="209" t="str">
        <f ca="1">'C. Masterfiles'!C20</f>
        <v>N08</v>
      </c>
      <c r="D131" s="209" t="str">
        <f ca="1">'C. Masterfiles'!D20</f>
        <v>Layer 3 edge router - 2,5GE module (to AGGR Ring)</v>
      </c>
      <c r="E131" s="209" t="str">
        <f ca="1">'C. Masterfiles'!E20</f>
        <v>EDGE-2,5GE-AGGR</v>
      </c>
      <c r="F131" s="225">
        <f t="shared" si="3"/>
        <v>10</v>
      </c>
      <c r="G131" s="225">
        <f t="shared" ca="1" si="4"/>
        <v>10.1</v>
      </c>
      <c r="H131" s="225">
        <f t="shared" ca="1" si="4"/>
        <v>10.201000000000001</v>
      </c>
      <c r="I131" s="225">
        <f t="shared" ca="1" si="4"/>
        <v>10.30301</v>
      </c>
      <c r="J131" s="225">
        <f t="shared" ca="1" si="4"/>
        <v>10.4060401</v>
      </c>
      <c r="K131" s="225">
        <f t="shared" ca="1" si="4"/>
        <v>10.510100501</v>
      </c>
      <c r="L131" s="225">
        <f t="shared" ca="1" si="5"/>
        <v>1</v>
      </c>
      <c r="M131" s="225">
        <f t="shared" ca="1" si="6"/>
        <v>1.0229999999999999</v>
      </c>
      <c r="N131" s="225">
        <f t="shared" ca="1" si="6"/>
        <v>1.0465289999999998</v>
      </c>
      <c r="O131" s="225">
        <f t="shared" ca="1" si="6"/>
        <v>1.0705991669999997</v>
      </c>
      <c r="P131" s="225">
        <f t="shared" ca="1" si="6"/>
        <v>1.0952229478409996</v>
      </c>
      <c r="Q131" s="225">
        <f t="shared" ca="1" si="6"/>
        <v>1.1204130756413424</v>
      </c>
      <c r="R131" s="225">
        <f t="shared" ca="1" si="7"/>
        <v>11</v>
      </c>
      <c r="S131" s="225">
        <f t="shared" ca="1" si="8"/>
        <v>11.122999999999999</v>
      </c>
      <c r="T131" s="225">
        <f t="shared" ca="1" si="9"/>
        <v>11.247529</v>
      </c>
      <c r="U131" s="225">
        <f t="shared" ca="1" si="10"/>
        <v>11.373609167</v>
      </c>
      <c r="V131" s="225">
        <f t="shared" ca="1" si="11"/>
        <v>11.501263047841</v>
      </c>
      <c r="W131" s="225">
        <f t="shared" ca="1" si="12"/>
        <v>11.630513576641343</v>
      </c>
      <c r="X131" s="225">
        <f t="shared" ca="1" si="13"/>
        <v>1</v>
      </c>
      <c r="Y131" s="225">
        <f t="shared" ca="1" si="14"/>
        <v>1.0229999999999999</v>
      </c>
      <c r="Z131" s="225">
        <f t="shared" ca="1" si="14"/>
        <v>1.0465289999999998</v>
      </c>
      <c r="AA131" s="225">
        <f t="shared" ca="1" si="14"/>
        <v>1.0705991669999997</v>
      </c>
      <c r="AB131" s="225">
        <f t="shared" ca="1" si="14"/>
        <v>1.0952229478409996</v>
      </c>
      <c r="AC131" s="225">
        <f t="shared" ca="1" si="14"/>
        <v>1.1204130756413424</v>
      </c>
    </row>
    <row r="132" spans="1:29">
      <c r="A132" s="206"/>
      <c r="C132" s="209" t="str">
        <f ca="1">'C. Masterfiles'!C21</f>
        <v>N09</v>
      </c>
      <c r="D132" s="209" t="str">
        <f ca="1">'C. Masterfiles'!D21</f>
        <v>Layer 3 edge router - 2,5GE module (to EDGE Ring)</v>
      </c>
      <c r="E132" s="209" t="str">
        <f ca="1">'C. Masterfiles'!E21</f>
        <v>EDGE-2,5GE-EDGE</v>
      </c>
      <c r="F132" s="225">
        <f t="shared" si="3"/>
        <v>20</v>
      </c>
      <c r="G132" s="225">
        <f t="shared" ca="1" si="4"/>
        <v>20.2</v>
      </c>
      <c r="H132" s="225">
        <f t="shared" ca="1" si="4"/>
        <v>20.402000000000001</v>
      </c>
      <c r="I132" s="225">
        <f t="shared" ca="1" si="4"/>
        <v>20.606020000000001</v>
      </c>
      <c r="J132" s="225">
        <f t="shared" ca="1" si="4"/>
        <v>20.8120802</v>
      </c>
      <c r="K132" s="225">
        <f t="shared" ca="1" si="4"/>
        <v>21.020201002</v>
      </c>
      <c r="L132" s="225">
        <f t="shared" ca="1" si="5"/>
        <v>2</v>
      </c>
      <c r="M132" s="225">
        <f t="shared" ca="1" si="6"/>
        <v>2.0459999999999998</v>
      </c>
      <c r="N132" s="225">
        <f t="shared" ca="1" si="6"/>
        <v>2.0930579999999996</v>
      </c>
      <c r="O132" s="225">
        <f t="shared" ca="1" si="6"/>
        <v>2.1411983339999994</v>
      </c>
      <c r="P132" s="225">
        <f t="shared" ca="1" si="6"/>
        <v>2.1904458956819992</v>
      </c>
      <c r="Q132" s="225">
        <f t="shared" ca="1" si="6"/>
        <v>2.2408261512826848</v>
      </c>
      <c r="R132" s="225">
        <f t="shared" ca="1" si="7"/>
        <v>22</v>
      </c>
      <c r="S132" s="225">
        <f t="shared" ca="1" si="8"/>
        <v>22.245999999999999</v>
      </c>
      <c r="T132" s="225">
        <f t="shared" ca="1" si="9"/>
        <v>22.495058</v>
      </c>
      <c r="U132" s="225">
        <f t="shared" ca="1" si="10"/>
        <v>22.747218333999999</v>
      </c>
      <c r="V132" s="225">
        <f t="shared" ca="1" si="11"/>
        <v>23.002526095682001</v>
      </c>
      <c r="W132" s="225">
        <f t="shared" ca="1" si="12"/>
        <v>23.261027153282686</v>
      </c>
      <c r="X132" s="225">
        <f t="shared" ca="1" si="13"/>
        <v>2</v>
      </c>
      <c r="Y132" s="225">
        <f t="shared" ca="1" si="14"/>
        <v>2.0459999999999998</v>
      </c>
      <c r="Z132" s="225">
        <f t="shared" ca="1" si="14"/>
        <v>2.0930579999999996</v>
      </c>
      <c r="AA132" s="225">
        <f t="shared" ca="1" si="14"/>
        <v>2.1411983339999994</v>
      </c>
      <c r="AB132" s="225">
        <f t="shared" ca="1" si="14"/>
        <v>2.1904458956819992</v>
      </c>
      <c r="AC132" s="225">
        <f t="shared" ca="1" si="14"/>
        <v>2.2408261512826848</v>
      </c>
    </row>
    <row r="133" spans="1:29">
      <c r="A133" s="206"/>
      <c r="C133" s="209" t="str">
        <f ca="1">'C. Masterfiles'!C22</f>
        <v>N10</v>
      </c>
      <c r="D133" s="209" t="str">
        <f ca="1">'C. Masterfiles'!D22</f>
        <v>Layer 3 edge router - processor</v>
      </c>
      <c r="E133" s="209" t="str">
        <f ca="1">'C. Masterfiles'!E22</f>
        <v>EDGE-PROC</v>
      </c>
      <c r="F133" s="225">
        <f t="shared" si="3"/>
        <v>200</v>
      </c>
      <c r="G133" s="225">
        <f t="shared" ca="1" si="4"/>
        <v>196</v>
      </c>
      <c r="H133" s="225">
        <f t="shared" ca="1" si="4"/>
        <v>192.07999999999998</v>
      </c>
      <c r="I133" s="225">
        <f t="shared" ca="1" si="4"/>
        <v>188.23839999999998</v>
      </c>
      <c r="J133" s="225">
        <f t="shared" ca="1" si="4"/>
        <v>184.47363199999998</v>
      </c>
      <c r="K133" s="225">
        <f t="shared" ca="1" si="4"/>
        <v>180.78415935999999</v>
      </c>
      <c r="L133" s="225">
        <f t="shared" ca="1" si="5"/>
        <v>20</v>
      </c>
      <c r="M133" s="225">
        <f t="shared" ca="1" si="6"/>
        <v>20.459999999999997</v>
      </c>
      <c r="N133" s="225">
        <f t="shared" ca="1" si="6"/>
        <v>20.930579999999996</v>
      </c>
      <c r="O133" s="225">
        <f t="shared" ca="1" si="6"/>
        <v>21.411983339999992</v>
      </c>
      <c r="P133" s="225">
        <f t="shared" ca="1" si="6"/>
        <v>21.90445895681999</v>
      </c>
      <c r="Q133" s="225">
        <f t="shared" ca="1" si="6"/>
        <v>22.408261512826847</v>
      </c>
      <c r="R133" s="225">
        <f t="shared" ca="1" si="7"/>
        <v>220</v>
      </c>
      <c r="S133" s="225">
        <f t="shared" ca="1" si="8"/>
        <v>216.46</v>
      </c>
      <c r="T133" s="225">
        <f t="shared" ca="1" si="9"/>
        <v>213.01057999999998</v>
      </c>
      <c r="U133" s="225">
        <f t="shared" ca="1" si="10"/>
        <v>209.65038333999996</v>
      </c>
      <c r="V133" s="225">
        <f t="shared" ca="1" si="11"/>
        <v>206.37809095681996</v>
      </c>
      <c r="W133" s="225">
        <f t="shared" ca="1" si="12"/>
        <v>203.19242087282683</v>
      </c>
      <c r="X133" s="225">
        <f t="shared" ca="1" si="13"/>
        <v>20</v>
      </c>
      <c r="Y133" s="225">
        <f t="shared" ca="1" si="14"/>
        <v>20.459999999999997</v>
      </c>
      <c r="Z133" s="225">
        <f t="shared" ca="1" si="14"/>
        <v>20.930579999999996</v>
      </c>
      <c r="AA133" s="225">
        <f t="shared" ca="1" si="14"/>
        <v>21.411983339999992</v>
      </c>
      <c r="AB133" s="225">
        <f t="shared" ca="1" si="14"/>
        <v>21.90445895681999</v>
      </c>
      <c r="AC133" s="225">
        <f t="shared" ca="1" si="14"/>
        <v>22.408261512826847</v>
      </c>
    </row>
    <row r="134" spans="1:29">
      <c r="A134" s="206"/>
      <c r="C134" s="209" t="str">
        <f ca="1">'C. Masterfiles'!C23</f>
        <v>N11</v>
      </c>
      <c r="D134" s="209" t="str">
        <f ca="1">'C. Masterfiles'!D23</f>
        <v xml:space="preserve">Layer 3 core router - common equipment </v>
      </c>
      <c r="E134" s="209" t="str">
        <f ca="1">'C. Masterfiles'!E23</f>
        <v>CORE-CMN</v>
      </c>
      <c r="F134" s="225">
        <f t="shared" si="3"/>
        <v>70000</v>
      </c>
      <c r="G134" s="225">
        <f t="shared" ref="G134:K143" ca="1" si="15">F134*(1+$I76)</f>
        <v>71400</v>
      </c>
      <c r="H134" s="225">
        <f t="shared" ca="1" si="15"/>
        <v>72828</v>
      </c>
      <c r="I134" s="225">
        <f t="shared" ca="1" si="15"/>
        <v>74284.56</v>
      </c>
      <c r="J134" s="225">
        <f t="shared" ca="1" si="15"/>
        <v>75770.251199999999</v>
      </c>
      <c r="K134" s="225">
        <f t="shared" ca="1" si="15"/>
        <v>77285.656224000006</v>
      </c>
      <c r="L134" s="225">
        <f t="shared" ca="1" si="5"/>
        <v>7000</v>
      </c>
      <c r="M134" s="225">
        <f t="shared" ref="M134:Q143" ca="1" si="16">L134*(1+$K76)</f>
        <v>7160.9999999999991</v>
      </c>
      <c r="N134" s="225">
        <f t="shared" ca="1" si="16"/>
        <v>7325.7029999999986</v>
      </c>
      <c r="O134" s="225">
        <f t="shared" ca="1" si="16"/>
        <v>7494.1941689999976</v>
      </c>
      <c r="P134" s="225">
        <f t="shared" ca="1" si="16"/>
        <v>7666.5606348869969</v>
      </c>
      <c r="Q134" s="225">
        <f t="shared" ca="1" si="16"/>
        <v>7842.8915294893968</v>
      </c>
      <c r="R134" s="225">
        <f t="shared" ca="1" si="7"/>
        <v>77000</v>
      </c>
      <c r="S134" s="225">
        <f t="shared" ca="1" si="8"/>
        <v>78561</v>
      </c>
      <c r="T134" s="225">
        <f t="shared" ca="1" si="9"/>
        <v>80153.702999999994</v>
      </c>
      <c r="U134" s="225">
        <f t="shared" ca="1" si="10"/>
        <v>81778.754168999993</v>
      </c>
      <c r="V134" s="225">
        <f t="shared" ca="1" si="11"/>
        <v>83436.81183488699</v>
      </c>
      <c r="W134" s="225">
        <f t="shared" ca="1" si="12"/>
        <v>85128.547753489402</v>
      </c>
      <c r="X134" s="225">
        <f t="shared" ca="1" si="13"/>
        <v>7000</v>
      </c>
      <c r="Y134" s="225">
        <f t="shared" ref="Y134:AC143" ca="1" si="17">X134*(1+$M76)</f>
        <v>7160.9999999999991</v>
      </c>
      <c r="Z134" s="225">
        <f t="shared" ca="1" si="17"/>
        <v>7325.7029999999986</v>
      </c>
      <c r="AA134" s="225">
        <f t="shared" ca="1" si="17"/>
        <v>7494.1941689999976</v>
      </c>
      <c r="AB134" s="225">
        <f t="shared" ca="1" si="17"/>
        <v>7666.5606348869969</v>
      </c>
      <c r="AC134" s="225">
        <f t="shared" ca="1" si="17"/>
        <v>7842.8915294893968</v>
      </c>
    </row>
    <row r="135" spans="1:29">
      <c r="A135" s="206"/>
      <c r="C135" s="209" t="str">
        <f ca="1">'C. Masterfiles'!C24</f>
        <v>N12</v>
      </c>
      <c r="D135" s="209" t="str">
        <f ca="1">'C. Masterfiles'!D24</f>
        <v>Layer 3 core router - 2,5GE module (to EDGE Ring)</v>
      </c>
      <c r="E135" s="209" t="str">
        <f ca="1">'C. Masterfiles'!E24</f>
        <v>CORE-2,5GE-EDGE</v>
      </c>
      <c r="F135" s="225">
        <f t="shared" si="3"/>
        <v>10</v>
      </c>
      <c r="G135" s="225">
        <f t="shared" ca="1" si="15"/>
        <v>10.1</v>
      </c>
      <c r="H135" s="225">
        <f t="shared" ca="1" si="15"/>
        <v>10.201000000000001</v>
      </c>
      <c r="I135" s="225">
        <f t="shared" ca="1" si="15"/>
        <v>10.30301</v>
      </c>
      <c r="J135" s="225">
        <f t="shared" ca="1" si="15"/>
        <v>10.4060401</v>
      </c>
      <c r="K135" s="225">
        <f t="shared" ca="1" si="15"/>
        <v>10.510100501</v>
      </c>
      <c r="L135" s="225">
        <f t="shared" ca="1" si="5"/>
        <v>1</v>
      </c>
      <c r="M135" s="225">
        <f t="shared" ca="1" si="16"/>
        <v>1.0229999999999999</v>
      </c>
      <c r="N135" s="225">
        <f t="shared" ca="1" si="16"/>
        <v>1.0465289999999998</v>
      </c>
      <c r="O135" s="225">
        <f t="shared" ca="1" si="16"/>
        <v>1.0705991669999997</v>
      </c>
      <c r="P135" s="225">
        <f t="shared" ca="1" si="16"/>
        <v>1.0952229478409996</v>
      </c>
      <c r="Q135" s="225">
        <f t="shared" ca="1" si="16"/>
        <v>1.1204130756413424</v>
      </c>
      <c r="R135" s="225">
        <f t="shared" ca="1" si="7"/>
        <v>11</v>
      </c>
      <c r="S135" s="225">
        <f t="shared" ca="1" si="8"/>
        <v>11.122999999999999</v>
      </c>
      <c r="T135" s="225">
        <f t="shared" ca="1" si="9"/>
        <v>11.247529</v>
      </c>
      <c r="U135" s="225">
        <f t="shared" ca="1" si="10"/>
        <v>11.373609167</v>
      </c>
      <c r="V135" s="225">
        <f t="shared" ca="1" si="11"/>
        <v>11.501263047841</v>
      </c>
      <c r="W135" s="225">
        <f t="shared" ca="1" si="12"/>
        <v>11.630513576641343</v>
      </c>
      <c r="X135" s="225">
        <f t="shared" ca="1" si="13"/>
        <v>1</v>
      </c>
      <c r="Y135" s="225">
        <f t="shared" ca="1" si="17"/>
        <v>1.0229999999999999</v>
      </c>
      <c r="Z135" s="225">
        <f t="shared" ca="1" si="17"/>
        <v>1.0465289999999998</v>
      </c>
      <c r="AA135" s="225">
        <f t="shared" ca="1" si="17"/>
        <v>1.0705991669999997</v>
      </c>
      <c r="AB135" s="225">
        <f t="shared" ca="1" si="17"/>
        <v>1.0952229478409996</v>
      </c>
      <c r="AC135" s="225">
        <f t="shared" ca="1" si="17"/>
        <v>1.1204130756413424</v>
      </c>
    </row>
    <row r="136" spans="1:29">
      <c r="A136" s="206"/>
      <c r="C136" s="209" t="str">
        <f ca="1">'C. Masterfiles'!C25</f>
        <v>N13</v>
      </c>
      <c r="D136" s="209" t="str">
        <f ca="1">'C. Masterfiles'!D25</f>
        <v>Layer 3 core router - 2,5GE module (to CORE Ring)</v>
      </c>
      <c r="E136" s="209" t="str">
        <f ca="1">'C. Masterfiles'!E25</f>
        <v>CORE-2,5GE-CORE</v>
      </c>
      <c r="F136" s="225">
        <f t="shared" si="3"/>
        <v>20</v>
      </c>
      <c r="G136" s="225">
        <f t="shared" ca="1" si="15"/>
        <v>20.2</v>
      </c>
      <c r="H136" s="225">
        <f t="shared" ca="1" si="15"/>
        <v>20.402000000000001</v>
      </c>
      <c r="I136" s="225">
        <f t="shared" ca="1" si="15"/>
        <v>20.606020000000001</v>
      </c>
      <c r="J136" s="225">
        <f t="shared" ca="1" si="15"/>
        <v>20.8120802</v>
      </c>
      <c r="K136" s="225">
        <f t="shared" ca="1" si="15"/>
        <v>21.020201002</v>
      </c>
      <c r="L136" s="225">
        <f t="shared" ca="1" si="5"/>
        <v>2</v>
      </c>
      <c r="M136" s="225">
        <f t="shared" ca="1" si="16"/>
        <v>2.0459999999999998</v>
      </c>
      <c r="N136" s="225">
        <f t="shared" ca="1" si="16"/>
        <v>2.0930579999999996</v>
      </c>
      <c r="O136" s="225">
        <f t="shared" ca="1" si="16"/>
        <v>2.1411983339999994</v>
      </c>
      <c r="P136" s="225">
        <f t="shared" ca="1" si="16"/>
        <v>2.1904458956819992</v>
      </c>
      <c r="Q136" s="225">
        <f t="shared" ca="1" si="16"/>
        <v>2.2408261512826848</v>
      </c>
      <c r="R136" s="225">
        <f t="shared" ca="1" si="7"/>
        <v>22</v>
      </c>
      <c r="S136" s="225">
        <f t="shared" ca="1" si="8"/>
        <v>22.245999999999999</v>
      </c>
      <c r="T136" s="225">
        <f t="shared" ca="1" si="9"/>
        <v>22.495058</v>
      </c>
      <c r="U136" s="225">
        <f t="shared" ca="1" si="10"/>
        <v>22.747218333999999</v>
      </c>
      <c r="V136" s="225">
        <f t="shared" ca="1" si="11"/>
        <v>23.002526095682001</v>
      </c>
      <c r="W136" s="225">
        <f t="shared" ca="1" si="12"/>
        <v>23.261027153282686</v>
      </c>
      <c r="X136" s="225">
        <f t="shared" ca="1" si="13"/>
        <v>2</v>
      </c>
      <c r="Y136" s="225">
        <f t="shared" ca="1" si="17"/>
        <v>2.0459999999999998</v>
      </c>
      <c r="Z136" s="225">
        <f t="shared" ca="1" si="17"/>
        <v>2.0930579999999996</v>
      </c>
      <c r="AA136" s="225">
        <f t="shared" ca="1" si="17"/>
        <v>2.1411983339999994</v>
      </c>
      <c r="AB136" s="225">
        <f t="shared" ca="1" si="17"/>
        <v>2.1904458956819992</v>
      </c>
      <c r="AC136" s="225">
        <f t="shared" ca="1" si="17"/>
        <v>2.2408261512826848</v>
      </c>
    </row>
    <row r="137" spans="1:29">
      <c r="A137" s="206"/>
      <c r="C137" s="209" t="str">
        <f ca="1">'C. Masterfiles'!C26</f>
        <v>N14</v>
      </c>
      <c r="D137" s="209" t="str">
        <f ca="1">'C. Masterfiles'!D26</f>
        <v>Layer 3 core router - processor</v>
      </c>
      <c r="E137" s="209" t="str">
        <f ca="1">'C. Masterfiles'!E26</f>
        <v>CORE-PROC</v>
      </c>
      <c r="F137" s="225">
        <f t="shared" si="3"/>
        <v>200</v>
      </c>
      <c r="G137" s="225">
        <f t="shared" ca="1" si="15"/>
        <v>196</v>
      </c>
      <c r="H137" s="225">
        <f t="shared" ca="1" si="15"/>
        <v>192.07999999999998</v>
      </c>
      <c r="I137" s="225">
        <f t="shared" ca="1" si="15"/>
        <v>188.23839999999998</v>
      </c>
      <c r="J137" s="225">
        <f t="shared" ca="1" si="15"/>
        <v>184.47363199999998</v>
      </c>
      <c r="K137" s="225">
        <f t="shared" ca="1" si="15"/>
        <v>180.78415935999999</v>
      </c>
      <c r="L137" s="225">
        <f t="shared" ca="1" si="5"/>
        <v>20</v>
      </c>
      <c r="M137" s="225">
        <f t="shared" ca="1" si="16"/>
        <v>20.459999999999997</v>
      </c>
      <c r="N137" s="225">
        <f t="shared" ca="1" si="16"/>
        <v>20.930579999999996</v>
      </c>
      <c r="O137" s="225">
        <f t="shared" ca="1" si="16"/>
        <v>21.411983339999992</v>
      </c>
      <c r="P137" s="225">
        <f t="shared" ca="1" si="16"/>
        <v>21.90445895681999</v>
      </c>
      <c r="Q137" s="225">
        <f t="shared" ca="1" si="16"/>
        <v>22.408261512826847</v>
      </c>
      <c r="R137" s="225">
        <f t="shared" ca="1" si="7"/>
        <v>220</v>
      </c>
      <c r="S137" s="225">
        <f t="shared" ca="1" si="8"/>
        <v>216.46</v>
      </c>
      <c r="T137" s="225">
        <f t="shared" ca="1" si="9"/>
        <v>213.01057999999998</v>
      </c>
      <c r="U137" s="225">
        <f t="shared" ca="1" si="10"/>
        <v>209.65038333999996</v>
      </c>
      <c r="V137" s="225">
        <f t="shared" ca="1" si="11"/>
        <v>206.37809095681996</v>
      </c>
      <c r="W137" s="225">
        <f t="shared" ca="1" si="12"/>
        <v>203.19242087282683</v>
      </c>
      <c r="X137" s="225">
        <f t="shared" ca="1" si="13"/>
        <v>20</v>
      </c>
      <c r="Y137" s="225">
        <f t="shared" ca="1" si="17"/>
        <v>20.459999999999997</v>
      </c>
      <c r="Z137" s="225">
        <f t="shared" ca="1" si="17"/>
        <v>20.930579999999996</v>
      </c>
      <c r="AA137" s="225">
        <f t="shared" ca="1" si="17"/>
        <v>21.411983339999992</v>
      </c>
      <c r="AB137" s="225">
        <f t="shared" ca="1" si="17"/>
        <v>21.90445895681999</v>
      </c>
      <c r="AC137" s="225">
        <f t="shared" ca="1" si="17"/>
        <v>22.408261512826847</v>
      </c>
    </row>
    <row r="138" spans="1:29">
      <c r="A138" s="206"/>
      <c r="C138" s="209" t="str">
        <f ca="1">'C. Masterfiles'!C27</f>
        <v>N15</v>
      </c>
      <c r="D138" s="209" t="str">
        <f ca="1">'C. Masterfiles'!D27</f>
        <v>Softswitch - common equipment</v>
      </c>
      <c r="E138" s="209" t="str">
        <f ca="1">'C. Masterfiles'!E27</f>
        <v>SX-CMN</v>
      </c>
      <c r="F138" s="225">
        <f t="shared" si="3"/>
        <v>20</v>
      </c>
      <c r="G138" s="225">
        <f t="shared" ca="1" si="15"/>
        <v>20.399999999999999</v>
      </c>
      <c r="H138" s="225">
        <f t="shared" ca="1" si="15"/>
        <v>20.808</v>
      </c>
      <c r="I138" s="225">
        <f t="shared" ca="1" si="15"/>
        <v>21.224160000000001</v>
      </c>
      <c r="J138" s="225">
        <f t="shared" ca="1" si="15"/>
        <v>21.648643200000002</v>
      </c>
      <c r="K138" s="225">
        <f t="shared" ca="1" si="15"/>
        <v>22.081616064000002</v>
      </c>
      <c r="L138" s="225">
        <f t="shared" ca="1" si="5"/>
        <v>2</v>
      </c>
      <c r="M138" s="225">
        <f t="shared" ca="1" si="16"/>
        <v>2.0459999999999998</v>
      </c>
      <c r="N138" s="225">
        <f t="shared" ca="1" si="16"/>
        <v>2.0930579999999996</v>
      </c>
      <c r="O138" s="225">
        <f t="shared" ca="1" si="16"/>
        <v>2.1411983339999994</v>
      </c>
      <c r="P138" s="225">
        <f t="shared" ca="1" si="16"/>
        <v>2.1904458956819992</v>
      </c>
      <c r="Q138" s="225">
        <f t="shared" ca="1" si="16"/>
        <v>2.2408261512826848</v>
      </c>
      <c r="R138" s="225">
        <f t="shared" ca="1" si="7"/>
        <v>22</v>
      </c>
      <c r="S138" s="225">
        <f t="shared" ca="1" si="8"/>
        <v>22.445999999999998</v>
      </c>
      <c r="T138" s="225">
        <f t="shared" ca="1" si="9"/>
        <v>22.901057999999999</v>
      </c>
      <c r="U138" s="225">
        <f t="shared" ca="1" si="10"/>
        <v>23.365358334</v>
      </c>
      <c r="V138" s="225">
        <f t="shared" ca="1" si="11"/>
        <v>23.839089095682002</v>
      </c>
      <c r="W138" s="225">
        <f t="shared" ca="1" si="12"/>
        <v>24.322442215282688</v>
      </c>
      <c r="X138" s="225">
        <f t="shared" ca="1" si="13"/>
        <v>2</v>
      </c>
      <c r="Y138" s="225">
        <f t="shared" ca="1" si="17"/>
        <v>2.0459999999999998</v>
      </c>
      <c r="Z138" s="225">
        <f t="shared" ca="1" si="17"/>
        <v>2.0930579999999996</v>
      </c>
      <c r="AA138" s="225">
        <f t="shared" ca="1" si="17"/>
        <v>2.1411983339999994</v>
      </c>
      <c r="AB138" s="225">
        <f t="shared" ca="1" si="17"/>
        <v>2.1904458956819992</v>
      </c>
      <c r="AC138" s="225">
        <f t="shared" ca="1" si="17"/>
        <v>2.2408261512826848</v>
      </c>
    </row>
    <row r="139" spans="1:29">
      <c r="A139" s="206"/>
      <c r="C139" s="209" t="str">
        <f ca="1">'C. Masterfiles'!C28</f>
        <v>N16</v>
      </c>
      <c r="D139" s="209" t="str">
        <f ca="1">'C. Masterfiles'!D28</f>
        <v>Softswitch - session border controller</v>
      </c>
      <c r="E139" s="209" t="str">
        <f ca="1">'C. Masterfiles'!E28</f>
        <v>SX-SBC</v>
      </c>
      <c r="F139" s="225">
        <f t="shared" si="3"/>
        <v>10000</v>
      </c>
      <c r="G139" s="225">
        <f t="shared" ca="1" si="15"/>
        <v>10100</v>
      </c>
      <c r="H139" s="225">
        <f t="shared" ca="1" si="15"/>
        <v>10201</v>
      </c>
      <c r="I139" s="225">
        <f t="shared" ca="1" si="15"/>
        <v>10303.01</v>
      </c>
      <c r="J139" s="225">
        <f t="shared" ca="1" si="15"/>
        <v>10406.0401</v>
      </c>
      <c r="K139" s="225">
        <f t="shared" ca="1" si="15"/>
        <v>10510.100501000001</v>
      </c>
      <c r="L139" s="225">
        <f t="shared" ca="1" si="5"/>
        <v>1000</v>
      </c>
      <c r="M139" s="225">
        <f t="shared" ca="1" si="16"/>
        <v>1022.9999999999999</v>
      </c>
      <c r="N139" s="225">
        <f t="shared" ca="1" si="16"/>
        <v>1046.5289999999998</v>
      </c>
      <c r="O139" s="225">
        <f t="shared" ca="1" si="16"/>
        <v>1070.5991669999996</v>
      </c>
      <c r="P139" s="225">
        <f t="shared" ca="1" si="16"/>
        <v>1095.2229478409995</v>
      </c>
      <c r="Q139" s="225">
        <f t="shared" ca="1" si="16"/>
        <v>1120.4130756413424</v>
      </c>
      <c r="R139" s="225">
        <f t="shared" ca="1" si="7"/>
        <v>11000</v>
      </c>
      <c r="S139" s="225">
        <f t="shared" ca="1" si="8"/>
        <v>11123</v>
      </c>
      <c r="T139" s="225">
        <f t="shared" ca="1" si="9"/>
        <v>11247.529</v>
      </c>
      <c r="U139" s="225">
        <f t="shared" ca="1" si="10"/>
        <v>11373.609167000001</v>
      </c>
      <c r="V139" s="225">
        <f t="shared" ca="1" si="11"/>
        <v>11501.263047840999</v>
      </c>
      <c r="W139" s="225">
        <f t="shared" ca="1" si="12"/>
        <v>11630.513576641344</v>
      </c>
      <c r="X139" s="225">
        <f t="shared" ca="1" si="13"/>
        <v>1000</v>
      </c>
      <c r="Y139" s="225">
        <f t="shared" ca="1" si="17"/>
        <v>1022.9999999999999</v>
      </c>
      <c r="Z139" s="225">
        <f t="shared" ca="1" si="17"/>
        <v>1046.5289999999998</v>
      </c>
      <c r="AA139" s="225">
        <f t="shared" ca="1" si="17"/>
        <v>1070.5991669999996</v>
      </c>
      <c r="AB139" s="225">
        <f t="shared" ca="1" si="17"/>
        <v>1095.2229478409995</v>
      </c>
      <c r="AC139" s="225">
        <f t="shared" ca="1" si="17"/>
        <v>1120.4130756413424</v>
      </c>
    </row>
    <row r="140" spans="1:29">
      <c r="A140" s="206"/>
      <c r="C140" s="209" t="str">
        <f ca="1">'C. Masterfiles'!C29</f>
        <v>N17</v>
      </c>
      <c r="D140" s="209" t="str">
        <f ca="1">'C. Masterfiles'!D29</f>
        <v>Softswitch - call control unit</v>
      </c>
      <c r="E140" s="209" t="str">
        <f ca="1">'C. Masterfiles'!E29</f>
        <v>SX-VOICE</v>
      </c>
      <c r="F140" s="225">
        <f t="shared" si="3"/>
        <v>1000</v>
      </c>
      <c r="G140" s="225">
        <f t="shared" ca="1" si="15"/>
        <v>1010</v>
      </c>
      <c r="H140" s="225">
        <f t="shared" ca="1" si="15"/>
        <v>1020.1</v>
      </c>
      <c r="I140" s="225">
        <f t="shared" ca="1" si="15"/>
        <v>1030.3009999999999</v>
      </c>
      <c r="J140" s="225">
        <f t="shared" ca="1" si="15"/>
        <v>1040.60401</v>
      </c>
      <c r="K140" s="225">
        <f t="shared" ca="1" si="15"/>
        <v>1051.0100500999999</v>
      </c>
      <c r="L140" s="225">
        <f t="shared" ca="1" si="5"/>
        <v>100</v>
      </c>
      <c r="M140" s="225">
        <f t="shared" ca="1" si="16"/>
        <v>102.3</v>
      </c>
      <c r="N140" s="225">
        <f t="shared" ca="1" si="16"/>
        <v>104.65289999999999</v>
      </c>
      <c r="O140" s="225">
        <f t="shared" ca="1" si="16"/>
        <v>107.05991669999997</v>
      </c>
      <c r="P140" s="225">
        <f t="shared" ca="1" si="16"/>
        <v>109.52229478409997</v>
      </c>
      <c r="Q140" s="225">
        <f t="shared" ca="1" si="16"/>
        <v>112.04130756413426</v>
      </c>
      <c r="R140" s="225">
        <f t="shared" ca="1" si="7"/>
        <v>1100</v>
      </c>
      <c r="S140" s="225">
        <f t="shared" ca="1" si="8"/>
        <v>1112.3</v>
      </c>
      <c r="T140" s="225">
        <f t="shared" ca="1" si="9"/>
        <v>1124.7529</v>
      </c>
      <c r="U140" s="225">
        <f t="shared" ca="1" si="10"/>
        <v>1137.3609167</v>
      </c>
      <c r="V140" s="225">
        <f t="shared" ca="1" si="11"/>
        <v>1150.1263047841001</v>
      </c>
      <c r="W140" s="225">
        <f t="shared" ca="1" si="12"/>
        <v>1163.0513576641342</v>
      </c>
      <c r="X140" s="225">
        <f t="shared" ca="1" si="13"/>
        <v>100</v>
      </c>
      <c r="Y140" s="225">
        <f t="shared" ca="1" si="17"/>
        <v>102.3</v>
      </c>
      <c r="Z140" s="225">
        <f t="shared" ca="1" si="17"/>
        <v>104.65289999999999</v>
      </c>
      <c r="AA140" s="225">
        <f t="shared" ca="1" si="17"/>
        <v>107.05991669999997</v>
      </c>
      <c r="AB140" s="225">
        <f t="shared" ca="1" si="17"/>
        <v>109.52229478409997</v>
      </c>
      <c r="AC140" s="225">
        <f t="shared" ca="1" si="17"/>
        <v>112.04130756413426</v>
      </c>
    </row>
    <row r="141" spans="1:29">
      <c r="A141" s="206"/>
      <c r="C141" s="209" t="str">
        <f ca="1">'C. Masterfiles'!C30</f>
        <v>N18</v>
      </c>
      <c r="D141" s="209" t="str">
        <f ca="1">'C. Masterfiles'!D30</f>
        <v>Softswitch - right to use voice licenses</v>
      </c>
      <c r="E141" s="209" t="str">
        <f ca="1">'C. Masterfiles'!E30</f>
        <v>SX-RTU</v>
      </c>
      <c r="F141" s="225">
        <f t="shared" si="3"/>
        <v>3000</v>
      </c>
      <c r="G141" s="225">
        <f t="shared" ca="1" si="15"/>
        <v>3030</v>
      </c>
      <c r="H141" s="225">
        <f t="shared" ca="1" si="15"/>
        <v>3060.3</v>
      </c>
      <c r="I141" s="225">
        <f t="shared" ca="1" si="15"/>
        <v>3090.9030000000002</v>
      </c>
      <c r="J141" s="225">
        <f t="shared" ca="1" si="15"/>
        <v>3121.8120300000005</v>
      </c>
      <c r="K141" s="225">
        <f t="shared" ca="1" si="15"/>
        <v>3153.0301503000005</v>
      </c>
      <c r="L141" s="225">
        <f t="shared" ca="1" si="5"/>
        <v>300</v>
      </c>
      <c r="M141" s="225">
        <f t="shared" ca="1" si="16"/>
        <v>306.89999999999998</v>
      </c>
      <c r="N141" s="225">
        <f t="shared" ca="1" si="16"/>
        <v>313.95869999999996</v>
      </c>
      <c r="O141" s="225">
        <f t="shared" ca="1" si="16"/>
        <v>321.17975009999992</v>
      </c>
      <c r="P141" s="225">
        <f t="shared" ca="1" si="16"/>
        <v>328.56688435229989</v>
      </c>
      <c r="Q141" s="225">
        <f t="shared" ca="1" si="16"/>
        <v>336.12392269240274</v>
      </c>
      <c r="R141" s="225">
        <f t="shared" ca="1" si="7"/>
        <v>3300</v>
      </c>
      <c r="S141" s="225">
        <f t="shared" ca="1" si="8"/>
        <v>3336.9</v>
      </c>
      <c r="T141" s="225">
        <f t="shared" ca="1" si="9"/>
        <v>3374.2587000000003</v>
      </c>
      <c r="U141" s="225">
        <f t="shared" ca="1" si="10"/>
        <v>3412.0827501000003</v>
      </c>
      <c r="V141" s="225">
        <f t="shared" ca="1" si="11"/>
        <v>3450.3789143523004</v>
      </c>
      <c r="W141" s="225">
        <f t="shared" ca="1" si="12"/>
        <v>3489.1540729924031</v>
      </c>
      <c r="X141" s="225">
        <f t="shared" ca="1" si="13"/>
        <v>300</v>
      </c>
      <c r="Y141" s="225">
        <f t="shared" ca="1" si="17"/>
        <v>306.89999999999998</v>
      </c>
      <c r="Z141" s="225">
        <f t="shared" ca="1" si="17"/>
        <v>313.95869999999996</v>
      </c>
      <c r="AA141" s="225">
        <f t="shared" ca="1" si="17"/>
        <v>321.17975009999992</v>
      </c>
      <c r="AB141" s="225">
        <f t="shared" ca="1" si="17"/>
        <v>328.56688435229989</v>
      </c>
      <c r="AC141" s="225">
        <f t="shared" ca="1" si="17"/>
        <v>336.12392269240274</v>
      </c>
    </row>
    <row r="142" spans="1:29">
      <c r="A142" s="206"/>
      <c r="C142" s="209" t="str">
        <f ca="1">'C. Masterfiles'!C31</f>
        <v>N19</v>
      </c>
      <c r="D142" s="209" t="str">
        <f ca="1">'C. Masterfiles'!D31</f>
        <v xml:space="preserve">Interconnect gateway - common equipment </v>
      </c>
      <c r="E142" s="209" t="str">
        <f ca="1">'C. Masterfiles'!E31</f>
        <v>ICGW-CMN</v>
      </c>
      <c r="F142" s="225">
        <f t="shared" si="3"/>
        <v>10</v>
      </c>
      <c r="G142" s="225">
        <f t="shared" ca="1" si="15"/>
        <v>10.199999999999999</v>
      </c>
      <c r="H142" s="225">
        <f t="shared" ca="1" si="15"/>
        <v>10.404</v>
      </c>
      <c r="I142" s="225">
        <f t="shared" ca="1" si="15"/>
        <v>10.612080000000001</v>
      </c>
      <c r="J142" s="225">
        <f t="shared" ca="1" si="15"/>
        <v>10.824321600000001</v>
      </c>
      <c r="K142" s="225">
        <f t="shared" ca="1" si="15"/>
        <v>11.040808032000001</v>
      </c>
      <c r="L142" s="225">
        <f t="shared" ca="1" si="5"/>
        <v>1</v>
      </c>
      <c r="M142" s="225">
        <f t="shared" ca="1" si="16"/>
        <v>1.0229999999999999</v>
      </c>
      <c r="N142" s="225">
        <f t="shared" ca="1" si="16"/>
        <v>1.0465289999999998</v>
      </c>
      <c r="O142" s="225">
        <f t="shared" ca="1" si="16"/>
        <v>1.0705991669999997</v>
      </c>
      <c r="P142" s="225">
        <f t="shared" ca="1" si="16"/>
        <v>1.0952229478409996</v>
      </c>
      <c r="Q142" s="225">
        <f t="shared" ca="1" si="16"/>
        <v>1.1204130756413424</v>
      </c>
      <c r="R142" s="225">
        <f t="shared" ca="1" si="7"/>
        <v>11</v>
      </c>
      <c r="S142" s="225">
        <f t="shared" ca="1" si="8"/>
        <v>11.222999999999999</v>
      </c>
      <c r="T142" s="225">
        <f t="shared" ca="1" si="9"/>
        <v>11.450529</v>
      </c>
      <c r="U142" s="225">
        <f t="shared" ca="1" si="10"/>
        <v>11.682679167</v>
      </c>
      <c r="V142" s="225">
        <f t="shared" ca="1" si="11"/>
        <v>11.919544547841001</v>
      </c>
      <c r="W142" s="225">
        <f t="shared" ca="1" si="12"/>
        <v>12.161221107641344</v>
      </c>
      <c r="X142" s="225">
        <f t="shared" ca="1" si="13"/>
        <v>1</v>
      </c>
      <c r="Y142" s="225">
        <f t="shared" ca="1" si="17"/>
        <v>1.0229999999999999</v>
      </c>
      <c r="Z142" s="225">
        <f t="shared" ca="1" si="17"/>
        <v>1.0465289999999998</v>
      </c>
      <c r="AA142" s="225">
        <f t="shared" ca="1" si="17"/>
        <v>1.0705991669999997</v>
      </c>
      <c r="AB142" s="225">
        <f t="shared" ca="1" si="17"/>
        <v>1.0952229478409996</v>
      </c>
      <c r="AC142" s="225">
        <f t="shared" ca="1" si="17"/>
        <v>1.1204130756413424</v>
      </c>
    </row>
    <row r="143" spans="1:29">
      <c r="A143" s="206"/>
      <c r="C143" s="209" t="str">
        <f ca="1">'C. Masterfiles'!C32</f>
        <v>N20</v>
      </c>
      <c r="D143" s="209" t="str">
        <f ca="1">'C. Masterfiles'!D32</f>
        <v>Interconnect gateway - controller</v>
      </c>
      <c r="E143" s="209" t="str">
        <f ca="1">'C. Masterfiles'!E32</f>
        <v>ICGW-CONTROL</v>
      </c>
      <c r="F143" s="225">
        <f t="shared" si="3"/>
        <v>100</v>
      </c>
      <c r="G143" s="225">
        <f t="shared" ca="1" si="15"/>
        <v>98</v>
      </c>
      <c r="H143" s="225">
        <f t="shared" ca="1" si="15"/>
        <v>96.039999999999992</v>
      </c>
      <c r="I143" s="225">
        <f t="shared" ca="1" si="15"/>
        <v>94.119199999999992</v>
      </c>
      <c r="J143" s="225">
        <f t="shared" ca="1" si="15"/>
        <v>92.23681599999999</v>
      </c>
      <c r="K143" s="225">
        <f t="shared" ca="1" si="15"/>
        <v>90.392079679999995</v>
      </c>
      <c r="L143" s="225">
        <f t="shared" ca="1" si="5"/>
        <v>10</v>
      </c>
      <c r="M143" s="225">
        <f t="shared" ca="1" si="16"/>
        <v>10.229999999999999</v>
      </c>
      <c r="N143" s="225">
        <f t="shared" ca="1" si="16"/>
        <v>10.465289999999998</v>
      </c>
      <c r="O143" s="225">
        <f t="shared" ca="1" si="16"/>
        <v>10.705991669999996</v>
      </c>
      <c r="P143" s="225">
        <f t="shared" ca="1" si="16"/>
        <v>10.952229478409995</v>
      </c>
      <c r="Q143" s="225">
        <f t="shared" ca="1" si="16"/>
        <v>11.204130756413424</v>
      </c>
      <c r="R143" s="225">
        <f t="shared" ca="1" si="7"/>
        <v>110</v>
      </c>
      <c r="S143" s="225">
        <f t="shared" ca="1" si="8"/>
        <v>108.23</v>
      </c>
      <c r="T143" s="225">
        <f t="shared" ca="1" si="9"/>
        <v>106.50528999999999</v>
      </c>
      <c r="U143" s="225">
        <f t="shared" ca="1" si="10"/>
        <v>104.82519166999998</v>
      </c>
      <c r="V143" s="225">
        <f t="shared" ca="1" si="11"/>
        <v>103.18904547840998</v>
      </c>
      <c r="W143" s="225">
        <f t="shared" ca="1" si="12"/>
        <v>101.59621043641341</v>
      </c>
      <c r="X143" s="225">
        <f t="shared" ca="1" si="13"/>
        <v>10</v>
      </c>
      <c r="Y143" s="225">
        <f t="shared" ca="1" si="17"/>
        <v>10.229999999999999</v>
      </c>
      <c r="Z143" s="225">
        <f t="shared" ca="1" si="17"/>
        <v>10.465289999999998</v>
      </c>
      <c r="AA143" s="225">
        <f t="shared" ca="1" si="17"/>
        <v>10.705991669999996</v>
      </c>
      <c r="AB143" s="225">
        <f t="shared" ca="1" si="17"/>
        <v>10.952229478409995</v>
      </c>
      <c r="AC143" s="225">
        <f t="shared" ca="1" si="17"/>
        <v>11.204130756413424</v>
      </c>
    </row>
    <row r="144" spans="1:29">
      <c r="A144" s="206"/>
      <c r="C144" s="209" t="str">
        <f ca="1">'C. Masterfiles'!C33</f>
        <v>N21</v>
      </c>
      <c r="D144" s="209" t="str">
        <f ca="1">'C. Masterfiles'!D33</f>
        <v>Interconnect gateway - 1GE module (to CORE)</v>
      </c>
      <c r="E144" s="209" t="str">
        <f ca="1">'C. Masterfiles'!E33</f>
        <v>ICGW-1GE-CORE</v>
      </c>
      <c r="F144" s="225">
        <f t="shared" si="3"/>
        <v>10</v>
      </c>
      <c r="G144" s="225">
        <f t="shared" ref="G144:K153" ca="1" si="18">F144*(1+$I86)</f>
        <v>10.1</v>
      </c>
      <c r="H144" s="225">
        <f t="shared" ca="1" si="18"/>
        <v>10.201000000000001</v>
      </c>
      <c r="I144" s="225">
        <f t="shared" ca="1" si="18"/>
        <v>10.30301</v>
      </c>
      <c r="J144" s="225">
        <f t="shared" ca="1" si="18"/>
        <v>10.4060401</v>
      </c>
      <c r="K144" s="225">
        <f t="shared" ca="1" si="18"/>
        <v>10.510100501</v>
      </c>
      <c r="L144" s="225">
        <f t="shared" ca="1" si="5"/>
        <v>1</v>
      </c>
      <c r="M144" s="225">
        <f t="shared" ref="M144:Q153" ca="1" si="19">L144*(1+$K86)</f>
        <v>1.0229999999999999</v>
      </c>
      <c r="N144" s="225">
        <f t="shared" ca="1" si="19"/>
        <v>1.0465289999999998</v>
      </c>
      <c r="O144" s="225">
        <f t="shared" ca="1" si="19"/>
        <v>1.0705991669999997</v>
      </c>
      <c r="P144" s="225">
        <f t="shared" ca="1" si="19"/>
        <v>1.0952229478409996</v>
      </c>
      <c r="Q144" s="225">
        <f t="shared" ca="1" si="19"/>
        <v>1.1204130756413424</v>
      </c>
      <c r="R144" s="225">
        <f t="shared" ca="1" si="7"/>
        <v>11</v>
      </c>
      <c r="S144" s="225">
        <f t="shared" ca="1" si="8"/>
        <v>11.122999999999999</v>
      </c>
      <c r="T144" s="225">
        <f t="shared" ca="1" si="9"/>
        <v>11.247529</v>
      </c>
      <c r="U144" s="225">
        <f t="shared" ca="1" si="10"/>
        <v>11.373609167</v>
      </c>
      <c r="V144" s="225">
        <f t="shared" ca="1" si="11"/>
        <v>11.501263047841</v>
      </c>
      <c r="W144" s="225">
        <f t="shared" ca="1" si="12"/>
        <v>11.630513576641343</v>
      </c>
      <c r="X144" s="225">
        <f t="shared" ca="1" si="13"/>
        <v>1</v>
      </c>
      <c r="Y144" s="225">
        <f t="shared" ref="Y144:AC153" ca="1" si="20">X144*(1+$M86)</f>
        <v>1.0229999999999999</v>
      </c>
      <c r="Z144" s="225">
        <f t="shared" ca="1" si="20"/>
        <v>1.0465289999999998</v>
      </c>
      <c r="AA144" s="225">
        <f t="shared" ca="1" si="20"/>
        <v>1.0705991669999997</v>
      </c>
      <c r="AB144" s="225">
        <f t="shared" ca="1" si="20"/>
        <v>1.0952229478409996</v>
      </c>
      <c r="AC144" s="225">
        <f t="shared" ca="1" si="20"/>
        <v>1.1204130756413424</v>
      </c>
    </row>
    <row r="145" spans="1:29">
      <c r="A145" s="206"/>
      <c r="C145" s="209" t="str">
        <f ca="1">'C. Masterfiles'!C34</f>
        <v>N22</v>
      </c>
      <c r="D145" s="209" t="str">
        <f ca="1">'C. Masterfiles'!D34</f>
        <v>Interconnect gateway - TDM module (to OLO)</v>
      </c>
      <c r="E145" s="209" t="str">
        <f ca="1">'C. Masterfiles'!E34</f>
        <v>ICGW-TDM-OLO</v>
      </c>
      <c r="F145" s="225">
        <f t="shared" si="3"/>
        <v>10</v>
      </c>
      <c r="G145" s="225">
        <f t="shared" ca="1" si="18"/>
        <v>10.1</v>
      </c>
      <c r="H145" s="225">
        <f t="shared" ca="1" si="18"/>
        <v>10.201000000000001</v>
      </c>
      <c r="I145" s="225">
        <f t="shared" ca="1" si="18"/>
        <v>10.30301</v>
      </c>
      <c r="J145" s="225">
        <f t="shared" ca="1" si="18"/>
        <v>10.4060401</v>
      </c>
      <c r="K145" s="225">
        <f t="shared" ca="1" si="18"/>
        <v>10.510100501</v>
      </c>
      <c r="L145" s="225">
        <f t="shared" ca="1" si="5"/>
        <v>1</v>
      </c>
      <c r="M145" s="225">
        <f t="shared" ca="1" si="19"/>
        <v>1.0229999999999999</v>
      </c>
      <c r="N145" s="225">
        <f t="shared" ca="1" si="19"/>
        <v>1.0465289999999998</v>
      </c>
      <c r="O145" s="225">
        <f t="shared" ca="1" si="19"/>
        <v>1.0705991669999997</v>
      </c>
      <c r="P145" s="225">
        <f t="shared" ca="1" si="19"/>
        <v>1.0952229478409996</v>
      </c>
      <c r="Q145" s="225">
        <f t="shared" ca="1" si="19"/>
        <v>1.1204130756413424</v>
      </c>
      <c r="R145" s="225">
        <f t="shared" ca="1" si="7"/>
        <v>11</v>
      </c>
      <c r="S145" s="225">
        <f t="shared" ca="1" si="8"/>
        <v>11.122999999999999</v>
      </c>
      <c r="T145" s="225">
        <f t="shared" ca="1" si="9"/>
        <v>11.247529</v>
      </c>
      <c r="U145" s="225">
        <f t="shared" ca="1" si="10"/>
        <v>11.373609167</v>
      </c>
      <c r="V145" s="225">
        <f t="shared" ca="1" si="11"/>
        <v>11.501263047841</v>
      </c>
      <c r="W145" s="225">
        <f t="shared" ca="1" si="12"/>
        <v>11.630513576641343</v>
      </c>
      <c r="X145" s="225">
        <f t="shared" ca="1" si="13"/>
        <v>1</v>
      </c>
      <c r="Y145" s="225">
        <f t="shared" ca="1" si="20"/>
        <v>1.0229999999999999</v>
      </c>
      <c r="Z145" s="225">
        <f t="shared" ca="1" si="20"/>
        <v>1.0465289999999998</v>
      </c>
      <c r="AA145" s="225">
        <f t="shared" ca="1" si="20"/>
        <v>1.0705991669999997</v>
      </c>
      <c r="AB145" s="225">
        <f t="shared" ca="1" si="20"/>
        <v>1.0952229478409996</v>
      </c>
      <c r="AC145" s="225">
        <f t="shared" ca="1" si="20"/>
        <v>1.1204130756413424</v>
      </c>
    </row>
    <row r="146" spans="1:29">
      <c r="A146" s="206"/>
      <c r="C146" s="209" t="str">
        <f ca="1">'C. Masterfiles'!C35</f>
        <v>N23</v>
      </c>
      <c r="D146" s="209" t="str">
        <f ca="1">'C. Masterfiles'!D35</f>
        <v xml:space="preserve">International gateway - common equipment </v>
      </c>
      <c r="E146" s="209" t="str">
        <f ca="1">'C. Masterfiles'!E35</f>
        <v>INTGW-CMN</v>
      </c>
      <c r="F146" s="225">
        <f t="shared" si="3"/>
        <v>20</v>
      </c>
      <c r="G146" s="225">
        <f t="shared" ca="1" si="18"/>
        <v>20.399999999999999</v>
      </c>
      <c r="H146" s="225">
        <f t="shared" ca="1" si="18"/>
        <v>20.808</v>
      </c>
      <c r="I146" s="225">
        <f t="shared" ca="1" si="18"/>
        <v>21.224160000000001</v>
      </c>
      <c r="J146" s="225">
        <f t="shared" ca="1" si="18"/>
        <v>21.648643200000002</v>
      </c>
      <c r="K146" s="225">
        <f t="shared" ca="1" si="18"/>
        <v>22.081616064000002</v>
      </c>
      <c r="L146" s="225">
        <f t="shared" ca="1" si="5"/>
        <v>2</v>
      </c>
      <c r="M146" s="225">
        <f t="shared" ca="1" si="19"/>
        <v>2.0459999999999998</v>
      </c>
      <c r="N146" s="225">
        <f t="shared" ca="1" si="19"/>
        <v>2.0930579999999996</v>
      </c>
      <c r="O146" s="225">
        <f t="shared" ca="1" si="19"/>
        <v>2.1411983339999994</v>
      </c>
      <c r="P146" s="225">
        <f t="shared" ca="1" si="19"/>
        <v>2.1904458956819992</v>
      </c>
      <c r="Q146" s="225">
        <f t="shared" ca="1" si="19"/>
        <v>2.2408261512826848</v>
      </c>
      <c r="R146" s="225">
        <f t="shared" ca="1" si="7"/>
        <v>22</v>
      </c>
      <c r="S146" s="225">
        <f t="shared" ca="1" si="8"/>
        <v>22.445999999999998</v>
      </c>
      <c r="T146" s="225">
        <f t="shared" ca="1" si="9"/>
        <v>22.901057999999999</v>
      </c>
      <c r="U146" s="225">
        <f t="shared" ca="1" si="10"/>
        <v>23.365358334</v>
      </c>
      <c r="V146" s="225">
        <f t="shared" ca="1" si="11"/>
        <v>23.839089095682002</v>
      </c>
      <c r="W146" s="225">
        <f t="shared" ca="1" si="12"/>
        <v>24.322442215282688</v>
      </c>
      <c r="X146" s="225">
        <f t="shared" ca="1" si="13"/>
        <v>2</v>
      </c>
      <c r="Y146" s="225">
        <f t="shared" ca="1" si="20"/>
        <v>2.0459999999999998</v>
      </c>
      <c r="Z146" s="225">
        <f t="shared" ca="1" si="20"/>
        <v>2.0930579999999996</v>
      </c>
      <c r="AA146" s="225">
        <f t="shared" ca="1" si="20"/>
        <v>2.1411983339999994</v>
      </c>
      <c r="AB146" s="225">
        <f t="shared" ca="1" si="20"/>
        <v>2.1904458956819992</v>
      </c>
      <c r="AC146" s="225">
        <f t="shared" ca="1" si="20"/>
        <v>2.2408261512826848</v>
      </c>
    </row>
    <row r="147" spans="1:29">
      <c r="A147" s="206"/>
      <c r="C147" s="209" t="str">
        <f ca="1">'C. Masterfiles'!C36</f>
        <v>N24</v>
      </c>
      <c r="D147" s="209" t="str">
        <f ca="1">'C. Masterfiles'!D36</f>
        <v>International gateway - controller</v>
      </c>
      <c r="E147" s="209" t="str">
        <f ca="1">'C. Masterfiles'!E36</f>
        <v>INTGW-CONTROL</v>
      </c>
      <c r="F147" s="225">
        <f t="shared" si="3"/>
        <v>200</v>
      </c>
      <c r="G147" s="225">
        <f t="shared" ca="1" si="18"/>
        <v>196</v>
      </c>
      <c r="H147" s="225">
        <f t="shared" ca="1" si="18"/>
        <v>192.07999999999998</v>
      </c>
      <c r="I147" s="225">
        <f t="shared" ca="1" si="18"/>
        <v>188.23839999999998</v>
      </c>
      <c r="J147" s="225">
        <f t="shared" ca="1" si="18"/>
        <v>184.47363199999998</v>
      </c>
      <c r="K147" s="225">
        <f t="shared" ca="1" si="18"/>
        <v>180.78415935999999</v>
      </c>
      <c r="L147" s="225">
        <f t="shared" ca="1" si="5"/>
        <v>20</v>
      </c>
      <c r="M147" s="225">
        <f t="shared" ca="1" si="19"/>
        <v>20.459999999999997</v>
      </c>
      <c r="N147" s="225">
        <f t="shared" ca="1" si="19"/>
        <v>20.930579999999996</v>
      </c>
      <c r="O147" s="225">
        <f t="shared" ca="1" si="19"/>
        <v>21.411983339999992</v>
      </c>
      <c r="P147" s="225">
        <f t="shared" ca="1" si="19"/>
        <v>21.90445895681999</v>
      </c>
      <c r="Q147" s="225">
        <f t="shared" ca="1" si="19"/>
        <v>22.408261512826847</v>
      </c>
      <c r="R147" s="225">
        <f t="shared" ca="1" si="7"/>
        <v>220</v>
      </c>
      <c r="S147" s="225">
        <f t="shared" ca="1" si="8"/>
        <v>216.46</v>
      </c>
      <c r="T147" s="225">
        <f t="shared" ca="1" si="9"/>
        <v>213.01057999999998</v>
      </c>
      <c r="U147" s="225">
        <f t="shared" ca="1" si="10"/>
        <v>209.65038333999996</v>
      </c>
      <c r="V147" s="225">
        <f t="shared" ca="1" si="11"/>
        <v>206.37809095681996</v>
      </c>
      <c r="W147" s="225">
        <f t="shared" ca="1" si="12"/>
        <v>203.19242087282683</v>
      </c>
      <c r="X147" s="225">
        <f t="shared" ca="1" si="13"/>
        <v>20</v>
      </c>
      <c r="Y147" s="225">
        <f t="shared" ca="1" si="20"/>
        <v>20.459999999999997</v>
      </c>
      <c r="Z147" s="225">
        <f t="shared" ca="1" si="20"/>
        <v>20.930579999999996</v>
      </c>
      <c r="AA147" s="225">
        <f t="shared" ca="1" si="20"/>
        <v>21.411983339999992</v>
      </c>
      <c r="AB147" s="225">
        <f t="shared" ca="1" si="20"/>
        <v>21.90445895681999</v>
      </c>
      <c r="AC147" s="225">
        <f t="shared" ca="1" si="20"/>
        <v>22.408261512826847</v>
      </c>
    </row>
    <row r="148" spans="1:29">
      <c r="A148" s="206"/>
      <c r="C148" s="209" t="str">
        <f ca="1">'C. Masterfiles'!C37</f>
        <v>N25</v>
      </c>
      <c r="D148" s="209" t="str">
        <f ca="1">'C. Masterfiles'!D37</f>
        <v>International gateway - 1GE module (to CORE)</v>
      </c>
      <c r="E148" s="209" t="str">
        <f ca="1">'C. Masterfiles'!E37</f>
        <v>INTGW-1GE-CORE</v>
      </c>
      <c r="F148" s="225">
        <f t="shared" si="3"/>
        <v>10</v>
      </c>
      <c r="G148" s="225">
        <f t="shared" ca="1" si="18"/>
        <v>10.1</v>
      </c>
      <c r="H148" s="225">
        <f t="shared" ca="1" si="18"/>
        <v>10.201000000000001</v>
      </c>
      <c r="I148" s="225">
        <f t="shared" ca="1" si="18"/>
        <v>10.30301</v>
      </c>
      <c r="J148" s="225">
        <f t="shared" ca="1" si="18"/>
        <v>10.4060401</v>
      </c>
      <c r="K148" s="225">
        <f t="shared" ca="1" si="18"/>
        <v>10.510100501</v>
      </c>
      <c r="L148" s="225">
        <f t="shared" ca="1" si="5"/>
        <v>1</v>
      </c>
      <c r="M148" s="225">
        <f t="shared" ca="1" si="19"/>
        <v>1.0229999999999999</v>
      </c>
      <c r="N148" s="225">
        <f t="shared" ca="1" si="19"/>
        <v>1.0465289999999998</v>
      </c>
      <c r="O148" s="225">
        <f t="shared" ca="1" si="19"/>
        <v>1.0705991669999997</v>
      </c>
      <c r="P148" s="225">
        <f t="shared" ca="1" si="19"/>
        <v>1.0952229478409996</v>
      </c>
      <c r="Q148" s="225">
        <f t="shared" ca="1" si="19"/>
        <v>1.1204130756413424</v>
      </c>
      <c r="R148" s="225">
        <f t="shared" ca="1" si="7"/>
        <v>11</v>
      </c>
      <c r="S148" s="225">
        <f t="shared" ca="1" si="8"/>
        <v>11.122999999999999</v>
      </c>
      <c r="T148" s="225">
        <f t="shared" ca="1" si="9"/>
        <v>11.247529</v>
      </c>
      <c r="U148" s="225">
        <f t="shared" ca="1" si="10"/>
        <v>11.373609167</v>
      </c>
      <c r="V148" s="225">
        <f t="shared" ca="1" si="11"/>
        <v>11.501263047841</v>
      </c>
      <c r="W148" s="225">
        <f t="shared" ca="1" si="12"/>
        <v>11.630513576641343</v>
      </c>
      <c r="X148" s="225">
        <f t="shared" ca="1" si="13"/>
        <v>1</v>
      </c>
      <c r="Y148" s="225">
        <f t="shared" ca="1" si="20"/>
        <v>1.0229999999999999</v>
      </c>
      <c r="Z148" s="225">
        <f t="shared" ca="1" si="20"/>
        <v>1.0465289999999998</v>
      </c>
      <c r="AA148" s="225">
        <f t="shared" ca="1" si="20"/>
        <v>1.0705991669999997</v>
      </c>
      <c r="AB148" s="225">
        <f t="shared" ca="1" si="20"/>
        <v>1.0952229478409996</v>
      </c>
      <c r="AC148" s="225">
        <f t="shared" ca="1" si="20"/>
        <v>1.1204130756413424</v>
      </c>
    </row>
    <row r="149" spans="1:29">
      <c r="A149" s="206"/>
      <c r="C149" s="209" t="str">
        <f ca="1">'C. Masterfiles'!C38</f>
        <v>N26</v>
      </c>
      <c r="D149" s="209" t="str">
        <f ca="1">'C. Masterfiles'!D38</f>
        <v>International gateway - TDM module (to INT)</v>
      </c>
      <c r="E149" s="209" t="str">
        <f ca="1">'C. Masterfiles'!E38</f>
        <v>INTGW-TDM-INT</v>
      </c>
      <c r="F149" s="225">
        <f t="shared" si="3"/>
        <v>10</v>
      </c>
      <c r="G149" s="225">
        <f t="shared" ca="1" si="18"/>
        <v>10.1</v>
      </c>
      <c r="H149" s="225">
        <f t="shared" ca="1" si="18"/>
        <v>10.201000000000001</v>
      </c>
      <c r="I149" s="225">
        <f t="shared" ca="1" si="18"/>
        <v>10.30301</v>
      </c>
      <c r="J149" s="225">
        <f t="shared" ca="1" si="18"/>
        <v>10.4060401</v>
      </c>
      <c r="K149" s="225">
        <f t="shared" ca="1" si="18"/>
        <v>10.510100501</v>
      </c>
      <c r="L149" s="225">
        <f t="shared" ca="1" si="5"/>
        <v>1</v>
      </c>
      <c r="M149" s="225">
        <f t="shared" ca="1" si="19"/>
        <v>1.0229999999999999</v>
      </c>
      <c r="N149" s="225">
        <f t="shared" ca="1" si="19"/>
        <v>1.0465289999999998</v>
      </c>
      <c r="O149" s="225">
        <f t="shared" ca="1" si="19"/>
        <v>1.0705991669999997</v>
      </c>
      <c r="P149" s="225">
        <f t="shared" ca="1" si="19"/>
        <v>1.0952229478409996</v>
      </c>
      <c r="Q149" s="225">
        <f t="shared" ca="1" si="19"/>
        <v>1.1204130756413424</v>
      </c>
      <c r="R149" s="225">
        <f t="shared" ca="1" si="7"/>
        <v>11</v>
      </c>
      <c r="S149" s="225">
        <f t="shared" ca="1" si="8"/>
        <v>11.122999999999999</v>
      </c>
      <c r="T149" s="225">
        <f t="shared" ca="1" si="9"/>
        <v>11.247529</v>
      </c>
      <c r="U149" s="225">
        <f t="shared" ca="1" si="10"/>
        <v>11.373609167</v>
      </c>
      <c r="V149" s="225">
        <f t="shared" ca="1" si="11"/>
        <v>11.501263047841</v>
      </c>
      <c r="W149" s="225">
        <f t="shared" ca="1" si="12"/>
        <v>11.630513576641343</v>
      </c>
      <c r="X149" s="225">
        <f t="shared" ca="1" si="13"/>
        <v>1</v>
      </c>
      <c r="Y149" s="225">
        <f t="shared" ca="1" si="20"/>
        <v>1.0229999999999999</v>
      </c>
      <c r="Z149" s="225">
        <f t="shared" ca="1" si="20"/>
        <v>1.0465289999999998</v>
      </c>
      <c r="AA149" s="225">
        <f t="shared" ca="1" si="20"/>
        <v>1.0705991669999997</v>
      </c>
      <c r="AB149" s="225">
        <f t="shared" ca="1" si="20"/>
        <v>1.0952229478409996</v>
      </c>
      <c r="AC149" s="225">
        <f t="shared" ca="1" si="20"/>
        <v>1.1204130756413424</v>
      </c>
    </row>
    <row r="150" spans="1:29">
      <c r="A150" s="206"/>
      <c r="C150" s="209" t="str">
        <f ca="1">'C. Masterfiles'!C39</f>
        <v>N27</v>
      </c>
      <c r="D150" s="209" t="str">
        <f ca="1">'C. Masterfiles'!D39</f>
        <v>Signalling gateway - common equipment</v>
      </c>
      <c r="E150" s="209" t="str">
        <f ca="1">'C. Masterfiles'!E39</f>
        <v>SGW-CMN</v>
      </c>
      <c r="F150" s="225">
        <f t="shared" si="3"/>
        <v>100</v>
      </c>
      <c r="G150" s="225">
        <f t="shared" ca="1" si="18"/>
        <v>102</v>
      </c>
      <c r="H150" s="225">
        <f t="shared" ca="1" si="18"/>
        <v>104.04</v>
      </c>
      <c r="I150" s="225">
        <f t="shared" ca="1" si="18"/>
        <v>106.1208</v>
      </c>
      <c r="J150" s="225">
        <f t="shared" ca="1" si="18"/>
        <v>108.243216</v>
      </c>
      <c r="K150" s="225">
        <f t="shared" ca="1" si="18"/>
        <v>110.40808032000001</v>
      </c>
      <c r="L150" s="225">
        <f t="shared" ca="1" si="5"/>
        <v>10</v>
      </c>
      <c r="M150" s="225">
        <f t="shared" ca="1" si="19"/>
        <v>10.229999999999999</v>
      </c>
      <c r="N150" s="225">
        <f t="shared" ca="1" si="19"/>
        <v>10.465289999999998</v>
      </c>
      <c r="O150" s="225">
        <f t="shared" ca="1" si="19"/>
        <v>10.705991669999996</v>
      </c>
      <c r="P150" s="225">
        <f t="shared" ca="1" si="19"/>
        <v>10.952229478409995</v>
      </c>
      <c r="Q150" s="225">
        <f t="shared" ca="1" si="19"/>
        <v>11.204130756413424</v>
      </c>
      <c r="R150" s="225">
        <f t="shared" ca="1" si="7"/>
        <v>110</v>
      </c>
      <c r="S150" s="225">
        <f t="shared" ca="1" si="8"/>
        <v>112.23</v>
      </c>
      <c r="T150" s="225">
        <f t="shared" ca="1" si="9"/>
        <v>114.50529</v>
      </c>
      <c r="U150" s="225">
        <f t="shared" ca="1" si="10"/>
        <v>116.82679167000001</v>
      </c>
      <c r="V150" s="225">
        <f t="shared" ca="1" si="11"/>
        <v>119.19544547840999</v>
      </c>
      <c r="W150" s="225">
        <f t="shared" ca="1" si="12"/>
        <v>121.61221107641343</v>
      </c>
      <c r="X150" s="225">
        <f t="shared" ca="1" si="13"/>
        <v>10</v>
      </c>
      <c r="Y150" s="225">
        <f t="shared" ca="1" si="20"/>
        <v>10.229999999999999</v>
      </c>
      <c r="Z150" s="225">
        <f t="shared" ca="1" si="20"/>
        <v>10.465289999999998</v>
      </c>
      <c r="AA150" s="225">
        <f t="shared" ca="1" si="20"/>
        <v>10.705991669999996</v>
      </c>
      <c r="AB150" s="225">
        <f t="shared" ca="1" si="20"/>
        <v>10.952229478409995</v>
      </c>
      <c r="AC150" s="225">
        <f t="shared" ca="1" si="20"/>
        <v>11.204130756413424</v>
      </c>
    </row>
    <row r="151" spans="1:29">
      <c r="A151" s="206"/>
      <c r="C151" s="209" t="str">
        <f ca="1">'C. Masterfiles'!C40</f>
        <v>N28</v>
      </c>
      <c r="D151" s="209" t="str">
        <f ca="1">'C. Masterfiles'!D40</f>
        <v>Signalling gateway - controller</v>
      </c>
      <c r="E151" s="209" t="str">
        <f ca="1">'C. Masterfiles'!E40</f>
        <v>SGW-CONTROL</v>
      </c>
      <c r="F151" s="225">
        <f t="shared" si="3"/>
        <v>50</v>
      </c>
      <c r="G151" s="225">
        <f t="shared" ca="1" si="18"/>
        <v>49</v>
      </c>
      <c r="H151" s="225">
        <f t="shared" ca="1" si="18"/>
        <v>48.019999999999996</v>
      </c>
      <c r="I151" s="225">
        <f t="shared" ca="1" si="18"/>
        <v>47.059599999999996</v>
      </c>
      <c r="J151" s="225">
        <f t="shared" ca="1" si="18"/>
        <v>46.118407999999995</v>
      </c>
      <c r="K151" s="225">
        <f t="shared" ca="1" si="18"/>
        <v>45.196039839999997</v>
      </c>
      <c r="L151" s="225">
        <f t="shared" ca="1" si="5"/>
        <v>5</v>
      </c>
      <c r="M151" s="225">
        <f t="shared" ca="1" si="19"/>
        <v>5.1149999999999993</v>
      </c>
      <c r="N151" s="225">
        <f t="shared" ca="1" si="19"/>
        <v>5.2326449999999989</v>
      </c>
      <c r="O151" s="225">
        <f t="shared" ca="1" si="19"/>
        <v>5.352995834999998</v>
      </c>
      <c r="P151" s="225">
        <f t="shared" ca="1" si="19"/>
        <v>5.4761147392049976</v>
      </c>
      <c r="Q151" s="225">
        <f t="shared" ca="1" si="19"/>
        <v>5.6020653782067118</v>
      </c>
      <c r="R151" s="225">
        <f t="shared" ca="1" si="7"/>
        <v>55</v>
      </c>
      <c r="S151" s="225">
        <f t="shared" ca="1" si="8"/>
        <v>54.115000000000002</v>
      </c>
      <c r="T151" s="225">
        <f t="shared" ca="1" si="9"/>
        <v>53.252644999999994</v>
      </c>
      <c r="U151" s="225">
        <f t="shared" ca="1" si="10"/>
        <v>52.412595834999991</v>
      </c>
      <c r="V151" s="225">
        <f t="shared" ca="1" si="11"/>
        <v>51.59452273920499</v>
      </c>
      <c r="W151" s="225">
        <f t="shared" ca="1" si="12"/>
        <v>50.798105218206707</v>
      </c>
      <c r="X151" s="225">
        <f t="shared" ca="1" si="13"/>
        <v>5</v>
      </c>
      <c r="Y151" s="225">
        <f t="shared" ca="1" si="20"/>
        <v>5.1149999999999993</v>
      </c>
      <c r="Z151" s="225">
        <f t="shared" ca="1" si="20"/>
        <v>5.2326449999999989</v>
      </c>
      <c r="AA151" s="225">
        <f t="shared" ca="1" si="20"/>
        <v>5.352995834999998</v>
      </c>
      <c r="AB151" s="225">
        <f t="shared" ca="1" si="20"/>
        <v>5.4761147392049976</v>
      </c>
      <c r="AC151" s="225">
        <f t="shared" ca="1" si="20"/>
        <v>5.6020653782067118</v>
      </c>
    </row>
    <row r="152" spans="1:29">
      <c r="A152" s="206"/>
      <c r="C152" s="209" t="str">
        <f ca="1">'C. Masterfiles'!C41</f>
        <v>N29</v>
      </c>
      <c r="D152" s="209" t="str">
        <f ca="1">'C. Masterfiles'!D41</f>
        <v>Signalling gateway - CCS7 to SIGTRAN to the core</v>
      </c>
      <c r="E152" s="209" t="str">
        <f ca="1">'C. Masterfiles'!E41</f>
        <v>SGW-SIGTRAN</v>
      </c>
      <c r="F152" s="225">
        <f t="shared" si="3"/>
        <v>200</v>
      </c>
      <c r="G152" s="225">
        <f t="shared" ca="1" si="18"/>
        <v>202</v>
      </c>
      <c r="H152" s="225">
        <f t="shared" ca="1" si="18"/>
        <v>204.02</v>
      </c>
      <c r="I152" s="225">
        <f t="shared" ca="1" si="18"/>
        <v>206.06020000000001</v>
      </c>
      <c r="J152" s="225">
        <f t="shared" ca="1" si="18"/>
        <v>208.120802</v>
      </c>
      <c r="K152" s="225">
        <f t="shared" ca="1" si="18"/>
        <v>210.20201001999999</v>
      </c>
      <c r="L152" s="225">
        <f t="shared" ca="1" si="5"/>
        <v>20</v>
      </c>
      <c r="M152" s="225">
        <f t="shared" ca="1" si="19"/>
        <v>20.459999999999997</v>
      </c>
      <c r="N152" s="225">
        <f t="shared" ca="1" si="19"/>
        <v>20.930579999999996</v>
      </c>
      <c r="O152" s="225">
        <f t="shared" ca="1" si="19"/>
        <v>21.411983339999992</v>
      </c>
      <c r="P152" s="225">
        <f t="shared" ca="1" si="19"/>
        <v>21.90445895681999</v>
      </c>
      <c r="Q152" s="225">
        <f t="shared" ca="1" si="19"/>
        <v>22.408261512826847</v>
      </c>
      <c r="R152" s="225">
        <f t="shared" ca="1" si="7"/>
        <v>220</v>
      </c>
      <c r="S152" s="225">
        <f t="shared" ca="1" si="8"/>
        <v>222.46</v>
      </c>
      <c r="T152" s="225">
        <f t="shared" ca="1" si="9"/>
        <v>224.95058</v>
      </c>
      <c r="U152" s="225">
        <f t="shared" ca="1" si="10"/>
        <v>227.47218334000002</v>
      </c>
      <c r="V152" s="225">
        <f t="shared" ca="1" si="11"/>
        <v>230.02526095681998</v>
      </c>
      <c r="W152" s="225">
        <f t="shared" ca="1" si="12"/>
        <v>232.61027153282683</v>
      </c>
      <c r="X152" s="225">
        <f t="shared" ca="1" si="13"/>
        <v>20</v>
      </c>
      <c r="Y152" s="225">
        <f t="shared" ca="1" si="20"/>
        <v>20.459999999999997</v>
      </c>
      <c r="Z152" s="225">
        <f t="shared" ca="1" si="20"/>
        <v>20.930579999999996</v>
      </c>
      <c r="AA152" s="225">
        <f t="shared" ca="1" si="20"/>
        <v>21.411983339999992</v>
      </c>
      <c r="AB152" s="225">
        <f t="shared" ca="1" si="20"/>
        <v>21.90445895681999</v>
      </c>
      <c r="AC152" s="225">
        <f t="shared" ca="1" si="20"/>
        <v>22.408261512826847</v>
      </c>
    </row>
    <row r="153" spans="1:29">
      <c r="A153" s="206"/>
      <c r="C153" s="209" t="str">
        <f ca="1">'C. Masterfiles'!C42</f>
        <v>N30</v>
      </c>
      <c r="D153" s="209" t="str">
        <f ca="1">'C. Masterfiles'!D42</f>
        <v>Network management system</v>
      </c>
      <c r="E153" s="209" t="str">
        <f ca="1">'C. Masterfiles'!E42</f>
        <v>NMS</v>
      </c>
      <c r="F153" s="225">
        <f t="shared" si="3"/>
        <v>500</v>
      </c>
      <c r="G153" s="225">
        <f t="shared" ca="1" si="18"/>
        <v>490</v>
      </c>
      <c r="H153" s="225">
        <f t="shared" ca="1" si="18"/>
        <v>480.2</v>
      </c>
      <c r="I153" s="225">
        <f t="shared" ca="1" si="18"/>
        <v>470.596</v>
      </c>
      <c r="J153" s="225">
        <f t="shared" ca="1" si="18"/>
        <v>461.18407999999999</v>
      </c>
      <c r="K153" s="225">
        <f t="shared" ca="1" si="18"/>
        <v>451.96039839999997</v>
      </c>
      <c r="L153" s="225">
        <f t="shared" ca="1" si="5"/>
        <v>50</v>
      </c>
      <c r="M153" s="225">
        <f t="shared" ca="1" si="19"/>
        <v>51.15</v>
      </c>
      <c r="N153" s="225">
        <f t="shared" ca="1" si="19"/>
        <v>52.326449999999994</v>
      </c>
      <c r="O153" s="225">
        <f t="shared" ca="1" si="19"/>
        <v>53.529958349999987</v>
      </c>
      <c r="P153" s="225">
        <f t="shared" ca="1" si="19"/>
        <v>54.761147392049985</v>
      </c>
      <c r="Q153" s="225">
        <f t="shared" ca="1" si="19"/>
        <v>56.020653782067129</v>
      </c>
      <c r="R153" s="225">
        <f t="shared" ca="1" si="7"/>
        <v>550</v>
      </c>
      <c r="S153" s="225">
        <f t="shared" ca="1" si="8"/>
        <v>541.15</v>
      </c>
      <c r="T153" s="225">
        <f t="shared" ca="1" si="9"/>
        <v>532.52644999999995</v>
      </c>
      <c r="U153" s="225">
        <f t="shared" ca="1" si="10"/>
        <v>524.12595835000002</v>
      </c>
      <c r="V153" s="225">
        <f t="shared" ca="1" si="11"/>
        <v>515.94522739205001</v>
      </c>
      <c r="W153" s="225">
        <f t="shared" ca="1" si="12"/>
        <v>507.98105218206712</v>
      </c>
      <c r="X153" s="225">
        <f t="shared" ca="1" si="13"/>
        <v>50</v>
      </c>
      <c r="Y153" s="225">
        <f t="shared" ca="1" si="20"/>
        <v>51.15</v>
      </c>
      <c r="Z153" s="225">
        <f t="shared" ca="1" si="20"/>
        <v>52.326449999999994</v>
      </c>
      <c r="AA153" s="225">
        <f t="shared" ca="1" si="20"/>
        <v>53.529958349999987</v>
      </c>
      <c r="AB153" s="225">
        <f t="shared" ca="1" si="20"/>
        <v>54.761147392049985</v>
      </c>
      <c r="AC153" s="225">
        <f t="shared" ca="1" si="20"/>
        <v>56.020653782067129</v>
      </c>
    </row>
    <row r="154" spans="1:29">
      <c r="A154" s="206"/>
      <c r="C154" s="209" t="str">
        <f ca="1">'C. Masterfiles'!C43</f>
        <v>N31</v>
      </c>
      <c r="D154" s="209" t="str">
        <f ca="1">'C. Masterfiles'!D43</f>
        <v>Operational support system</v>
      </c>
      <c r="E154" s="209" t="str">
        <f ca="1">'C. Masterfiles'!E43</f>
        <v>OSS</v>
      </c>
      <c r="F154" s="225">
        <f t="shared" si="3"/>
        <v>5000</v>
      </c>
      <c r="G154" s="225">
        <f t="shared" ref="G154:K155" ca="1" si="21">F154*(1+$I96)</f>
        <v>4900</v>
      </c>
      <c r="H154" s="225">
        <f t="shared" ca="1" si="21"/>
        <v>4802</v>
      </c>
      <c r="I154" s="225">
        <f t="shared" ca="1" si="21"/>
        <v>4705.96</v>
      </c>
      <c r="J154" s="225">
        <f t="shared" ca="1" si="21"/>
        <v>4611.8407999999999</v>
      </c>
      <c r="K154" s="225">
        <f t="shared" ca="1" si="21"/>
        <v>4519.6039840000003</v>
      </c>
      <c r="L154" s="225">
        <f t="shared" ca="1" si="5"/>
        <v>500</v>
      </c>
      <c r="M154" s="225">
        <f t="shared" ref="M154:Q155" ca="1" si="22">L154*(1+$K96)</f>
        <v>511.49999999999994</v>
      </c>
      <c r="N154" s="225">
        <f t="shared" ca="1" si="22"/>
        <v>523.26449999999988</v>
      </c>
      <c r="O154" s="225">
        <f t="shared" ca="1" si="22"/>
        <v>535.29958349999981</v>
      </c>
      <c r="P154" s="225">
        <f t="shared" ca="1" si="22"/>
        <v>547.61147392049975</v>
      </c>
      <c r="Q154" s="225">
        <f t="shared" ca="1" si="22"/>
        <v>560.2065378206712</v>
      </c>
      <c r="R154" s="225">
        <f t="shared" ca="1" si="7"/>
        <v>5500</v>
      </c>
      <c r="S154" s="225">
        <f t="shared" ca="1" si="8"/>
        <v>5411.5</v>
      </c>
      <c r="T154" s="225">
        <f t="shared" ca="1" si="9"/>
        <v>5325.2645000000002</v>
      </c>
      <c r="U154" s="225">
        <f t="shared" ca="1" si="10"/>
        <v>5241.2595835000002</v>
      </c>
      <c r="V154" s="225">
        <f t="shared" ca="1" si="11"/>
        <v>5159.4522739204995</v>
      </c>
      <c r="W154" s="225">
        <f t="shared" ca="1" si="12"/>
        <v>5079.8105218206711</v>
      </c>
      <c r="X154" s="225">
        <f t="shared" ca="1" si="13"/>
        <v>500</v>
      </c>
      <c r="Y154" s="225">
        <f t="shared" ref="Y154:AC155" ca="1" si="23">X154*(1+$M96)</f>
        <v>511.49999999999994</v>
      </c>
      <c r="Z154" s="225">
        <f t="shared" ca="1" si="23"/>
        <v>523.26449999999988</v>
      </c>
      <c r="AA154" s="225">
        <f t="shared" ca="1" si="23"/>
        <v>535.29958349999981</v>
      </c>
      <c r="AB154" s="225">
        <f t="shared" ca="1" si="23"/>
        <v>547.61147392049975</v>
      </c>
      <c r="AC154" s="225">
        <f t="shared" ca="1" si="23"/>
        <v>560.2065378206712</v>
      </c>
    </row>
    <row r="155" spans="1:29">
      <c r="A155" s="206"/>
      <c r="C155" s="209" t="str">
        <f ca="1">'C. Masterfiles'!C44</f>
        <v>N32</v>
      </c>
      <c r="D155" s="209" t="str">
        <f ca="1">'C. Masterfiles'!D44</f>
        <v>Interconnection billing system</v>
      </c>
      <c r="E155" s="209" t="str">
        <f ca="1">'C. Masterfiles'!E44</f>
        <v>IBIL</v>
      </c>
      <c r="F155" s="225">
        <f t="shared" si="3"/>
        <v>3000</v>
      </c>
      <c r="G155" s="225">
        <f t="shared" ca="1" si="21"/>
        <v>2940</v>
      </c>
      <c r="H155" s="225">
        <f t="shared" ca="1" si="21"/>
        <v>2881.2</v>
      </c>
      <c r="I155" s="225">
        <f t="shared" ca="1" si="21"/>
        <v>2823.5759999999996</v>
      </c>
      <c r="J155" s="225">
        <f t="shared" ca="1" si="21"/>
        <v>2767.1044799999995</v>
      </c>
      <c r="K155" s="225">
        <f t="shared" ca="1" si="21"/>
        <v>2711.7623903999993</v>
      </c>
      <c r="L155" s="225">
        <f t="shared" ca="1" si="5"/>
        <v>300</v>
      </c>
      <c r="M155" s="225">
        <f t="shared" ca="1" si="22"/>
        <v>306.89999999999998</v>
      </c>
      <c r="N155" s="225">
        <f t="shared" ca="1" si="22"/>
        <v>313.95869999999996</v>
      </c>
      <c r="O155" s="225">
        <f t="shared" ca="1" si="22"/>
        <v>321.17975009999992</v>
      </c>
      <c r="P155" s="225">
        <f t="shared" ca="1" si="22"/>
        <v>328.56688435229989</v>
      </c>
      <c r="Q155" s="225">
        <f t="shared" ca="1" si="22"/>
        <v>336.12392269240274</v>
      </c>
      <c r="R155" s="225">
        <f t="shared" ca="1" si="7"/>
        <v>3300</v>
      </c>
      <c r="S155" s="225">
        <f t="shared" ca="1" si="8"/>
        <v>3246.9</v>
      </c>
      <c r="T155" s="225">
        <f t="shared" ca="1" si="9"/>
        <v>3195.1587</v>
      </c>
      <c r="U155" s="225">
        <f t="shared" ca="1" si="10"/>
        <v>3144.7557500999997</v>
      </c>
      <c r="V155" s="225">
        <f t="shared" ca="1" si="11"/>
        <v>3095.6713643522994</v>
      </c>
      <c r="W155" s="225">
        <f t="shared" ca="1" si="12"/>
        <v>3047.8863130924019</v>
      </c>
      <c r="X155" s="225">
        <f t="shared" ca="1" si="13"/>
        <v>300</v>
      </c>
      <c r="Y155" s="225">
        <f t="shared" ca="1" si="23"/>
        <v>306.89999999999998</v>
      </c>
      <c r="Z155" s="225">
        <f t="shared" ca="1" si="23"/>
        <v>313.95869999999996</v>
      </c>
      <c r="AA155" s="225">
        <f t="shared" ca="1" si="23"/>
        <v>321.17975009999992</v>
      </c>
      <c r="AB155" s="225">
        <f t="shared" ca="1" si="23"/>
        <v>328.56688435229989</v>
      </c>
      <c r="AC155" s="225">
        <f t="shared" ca="1" si="23"/>
        <v>336.12392269240274</v>
      </c>
    </row>
    <row r="156" spans="1:29">
      <c r="A156" s="206"/>
    </row>
    <row r="157" spans="1:29">
      <c r="A157" s="206"/>
    </row>
    <row r="158" spans="1:29" ht="15.75">
      <c r="A158" s="206"/>
      <c r="B158" s="118">
        <f>B120+0.01</f>
        <v>4.0499999999999989</v>
      </c>
      <c r="C158" s="76" t="s">
        <v>532</v>
      </c>
    </row>
    <row r="159" spans="1:29">
      <c r="A159" s="206"/>
    </row>
    <row r="160" spans="1:29" ht="38.25">
      <c r="A160" s="206"/>
      <c r="C160" s="200" t="s">
        <v>21</v>
      </c>
      <c r="D160" s="533" t="s">
        <v>211</v>
      </c>
      <c r="E160" s="534"/>
      <c r="F160" s="171" t="s">
        <v>23</v>
      </c>
      <c r="G160" s="171" t="str">
        <f>F160</f>
        <v xml:space="preserve">Unit equipment cost  </v>
      </c>
      <c r="H160" s="171" t="str">
        <f>G160</f>
        <v xml:space="preserve">Unit equipment cost  </v>
      </c>
      <c r="I160" s="171" t="str">
        <f>H160</f>
        <v xml:space="preserve">Unit equipment cost  </v>
      </c>
      <c r="J160" s="171" t="str">
        <f>I160</f>
        <v xml:space="preserve">Unit equipment cost  </v>
      </c>
      <c r="K160" s="171" t="str">
        <f>J160</f>
        <v xml:space="preserve">Unit equipment cost  </v>
      </c>
      <c r="L160" s="171" t="s">
        <v>24</v>
      </c>
      <c r="M160" s="171" t="str">
        <f>L160</f>
        <v xml:space="preserve">Unit installation cost </v>
      </c>
      <c r="N160" s="171" t="str">
        <f>M160</f>
        <v xml:space="preserve">Unit installation cost </v>
      </c>
      <c r="O160" s="171" t="str">
        <f>N160</f>
        <v xml:space="preserve">Unit installation cost </v>
      </c>
      <c r="P160" s="171" t="str">
        <f>O160</f>
        <v xml:space="preserve">Unit installation cost </v>
      </c>
      <c r="Q160" s="171" t="str">
        <f>P160</f>
        <v xml:space="preserve">Unit installation cost </v>
      </c>
      <c r="R160" s="171" t="s">
        <v>25</v>
      </c>
      <c r="S160" s="171" t="str">
        <f>R160</f>
        <v>Unit equip + install cost</v>
      </c>
      <c r="T160" s="171" t="str">
        <f>S160</f>
        <v>Unit equip + install cost</v>
      </c>
      <c r="U160" s="171" t="str">
        <f>T160</f>
        <v>Unit equip + install cost</v>
      </c>
      <c r="V160" s="171" t="str">
        <f>U160</f>
        <v>Unit equip + install cost</v>
      </c>
      <c r="W160" s="171" t="str">
        <f>V160</f>
        <v>Unit equip + install cost</v>
      </c>
      <c r="X160" s="171" t="s">
        <v>58</v>
      </c>
      <c r="Y160" s="171" t="str">
        <f>X160</f>
        <v>Unit operating cost</v>
      </c>
      <c r="Z160" s="171" t="str">
        <f>Y160</f>
        <v>Unit operating cost</v>
      </c>
      <c r="AA160" s="171" t="str">
        <f>Z160</f>
        <v>Unit operating cost</v>
      </c>
      <c r="AB160" s="171" t="str">
        <f>AA160</f>
        <v>Unit operating cost</v>
      </c>
      <c r="AC160" s="171" t="str">
        <f>AB160</f>
        <v>Unit operating cost</v>
      </c>
    </row>
    <row r="161" spans="1:29">
      <c r="A161" s="206"/>
      <c r="C161" s="193"/>
      <c r="D161" s="535"/>
      <c r="E161" s="536"/>
      <c r="F161" s="182">
        <f ca="1">'C. Masterfiles'!$D$106</f>
        <v>2015</v>
      </c>
      <c r="G161" s="182">
        <f ca="1">'C. Masterfiles'!$D$107</f>
        <v>2016</v>
      </c>
      <c r="H161" s="182">
        <f ca="1">'C. Masterfiles'!$D$108</f>
        <v>2017</v>
      </c>
      <c r="I161" s="182">
        <f ca="1">'C. Masterfiles'!$D$109</f>
        <v>2018</v>
      </c>
      <c r="J161" s="182">
        <f ca="1">'C. Masterfiles'!$D$110</f>
        <v>2019</v>
      </c>
      <c r="K161" s="182">
        <f ca="1">'C. Masterfiles'!$D$111</f>
        <v>2020</v>
      </c>
      <c r="L161" s="193">
        <f t="shared" ref="L161:AC161" ca="1" si="24">F161</f>
        <v>2015</v>
      </c>
      <c r="M161" s="193">
        <f t="shared" ca="1" si="24"/>
        <v>2016</v>
      </c>
      <c r="N161" s="193">
        <f t="shared" ca="1" si="24"/>
        <v>2017</v>
      </c>
      <c r="O161" s="193">
        <f t="shared" ca="1" si="24"/>
        <v>2018</v>
      </c>
      <c r="P161" s="193">
        <f t="shared" ca="1" si="24"/>
        <v>2019</v>
      </c>
      <c r="Q161" s="193">
        <f t="shared" ca="1" si="24"/>
        <v>2020</v>
      </c>
      <c r="R161" s="193">
        <f t="shared" ca="1" si="24"/>
        <v>2015</v>
      </c>
      <c r="S161" s="193">
        <f t="shared" ca="1" si="24"/>
        <v>2016</v>
      </c>
      <c r="T161" s="193">
        <f t="shared" ca="1" si="24"/>
        <v>2017</v>
      </c>
      <c r="U161" s="193">
        <f t="shared" ca="1" si="24"/>
        <v>2018</v>
      </c>
      <c r="V161" s="193">
        <f t="shared" ca="1" si="24"/>
        <v>2019</v>
      </c>
      <c r="W161" s="193">
        <f t="shared" ca="1" si="24"/>
        <v>2020</v>
      </c>
      <c r="X161" s="193">
        <f t="shared" ca="1" si="24"/>
        <v>2015</v>
      </c>
      <c r="Y161" s="193">
        <f t="shared" ca="1" si="24"/>
        <v>2016</v>
      </c>
      <c r="Z161" s="193">
        <f t="shared" ca="1" si="24"/>
        <v>2017</v>
      </c>
      <c r="AA161" s="193">
        <f t="shared" ca="1" si="24"/>
        <v>2018</v>
      </c>
      <c r="AB161" s="193">
        <f t="shared" ca="1" si="24"/>
        <v>2019</v>
      </c>
      <c r="AC161" s="193">
        <f t="shared" ca="1" si="24"/>
        <v>2020</v>
      </c>
    </row>
    <row r="162" spans="1:29">
      <c r="A162" s="206"/>
      <c r="C162" s="209" t="str">
        <f ca="1">'C. Masterfiles'!C66</f>
        <v>TE01</v>
      </c>
      <c r="D162" s="248" t="str">
        <f ca="1">'C. Masterfiles'!D66</f>
        <v>Trench - urban</v>
      </c>
      <c r="E162" s="243"/>
      <c r="F162" s="225">
        <f t="shared" ref="F162:F171" si="25">G104</f>
        <v>10000</v>
      </c>
      <c r="G162" s="225">
        <f t="shared" ref="G162:K175" ca="1" si="26">F162*(1+$I104)</f>
        <v>10230</v>
      </c>
      <c r="H162" s="225">
        <f t="shared" ca="1" si="26"/>
        <v>10465.289999999999</v>
      </c>
      <c r="I162" s="225">
        <f t="shared" ca="1" si="26"/>
        <v>10705.991669999998</v>
      </c>
      <c r="J162" s="225">
        <f t="shared" ca="1" si="26"/>
        <v>10952.229478409996</v>
      </c>
      <c r="K162" s="225">
        <f t="shared" ca="1" si="26"/>
        <v>11204.130756413424</v>
      </c>
      <c r="L162" s="225">
        <f t="shared" ref="L162:L171" ca="1" si="27">J104</f>
        <v>1000</v>
      </c>
      <c r="M162" s="225">
        <f t="shared" ref="M162:Q175" ca="1" si="28">L162*(1+$K104)</f>
        <v>1022.9999999999999</v>
      </c>
      <c r="N162" s="225">
        <f t="shared" ca="1" si="28"/>
        <v>1046.5289999999998</v>
      </c>
      <c r="O162" s="225">
        <f t="shared" ca="1" si="28"/>
        <v>1070.5991669999996</v>
      </c>
      <c r="P162" s="225">
        <f t="shared" ca="1" si="28"/>
        <v>1095.2229478409995</v>
      </c>
      <c r="Q162" s="225">
        <f t="shared" ca="1" si="28"/>
        <v>1120.4130756413424</v>
      </c>
      <c r="R162" s="225">
        <f t="shared" ref="R162:R175" ca="1" si="29">F162+L162</f>
        <v>11000</v>
      </c>
      <c r="S162" s="225">
        <f t="shared" ref="S162:S175" ca="1" si="30">G162+M162</f>
        <v>11253</v>
      </c>
      <c r="T162" s="225">
        <f t="shared" ref="T162:T175" ca="1" si="31">H162+N162</f>
        <v>11511.819</v>
      </c>
      <c r="U162" s="225">
        <f t="shared" ref="U162:U175" ca="1" si="32">I162+O162</f>
        <v>11776.590836999998</v>
      </c>
      <c r="V162" s="225">
        <f t="shared" ref="V162:V175" ca="1" si="33">J162+P162</f>
        <v>12047.452426250995</v>
      </c>
      <c r="W162" s="225">
        <f t="shared" ref="W162:W175" ca="1" si="34">K162+Q162</f>
        <v>12324.543832054766</v>
      </c>
      <c r="X162" s="225">
        <f t="shared" ref="X162:X171" ca="1" si="35">G104*L104</f>
        <v>1000</v>
      </c>
      <c r="Y162" s="225">
        <f t="shared" ref="Y162:AC175" ca="1" si="36">X162*(1+$M104)</f>
        <v>1022.9999999999999</v>
      </c>
      <c r="Z162" s="225">
        <f t="shared" ca="1" si="36"/>
        <v>1046.5289999999998</v>
      </c>
      <c r="AA162" s="225">
        <f t="shared" ca="1" si="36"/>
        <v>1070.5991669999996</v>
      </c>
      <c r="AB162" s="225">
        <f t="shared" ca="1" si="36"/>
        <v>1095.2229478409995</v>
      </c>
      <c r="AC162" s="225">
        <f t="shared" ca="1" si="36"/>
        <v>1120.4130756413424</v>
      </c>
    </row>
    <row r="163" spans="1:29">
      <c r="A163" s="206"/>
      <c r="C163" s="209" t="str">
        <f ca="1">'C. Masterfiles'!C67</f>
        <v>TE02</v>
      </c>
      <c r="D163" s="248" t="str">
        <f ca="1">'C. Masterfiles'!D67</f>
        <v>Trench - suburban</v>
      </c>
      <c r="E163" s="243"/>
      <c r="F163" s="225">
        <f t="shared" si="25"/>
        <v>10000</v>
      </c>
      <c r="G163" s="225">
        <f t="shared" ca="1" si="26"/>
        <v>10230</v>
      </c>
      <c r="H163" s="225">
        <f t="shared" ca="1" si="26"/>
        <v>10465.289999999999</v>
      </c>
      <c r="I163" s="225">
        <f t="shared" ca="1" si="26"/>
        <v>10705.991669999998</v>
      </c>
      <c r="J163" s="225">
        <f t="shared" ca="1" si="26"/>
        <v>10952.229478409996</v>
      </c>
      <c r="K163" s="225">
        <f t="shared" ca="1" si="26"/>
        <v>11204.130756413424</v>
      </c>
      <c r="L163" s="225">
        <f t="shared" ca="1" si="27"/>
        <v>1000</v>
      </c>
      <c r="M163" s="225">
        <f t="shared" ca="1" si="28"/>
        <v>1022.9999999999999</v>
      </c>
      <c r="N163" s="225">
        <f t="shared" ca="1" si="28"/>
        <v>1046.5289999999998</v>
      </c>
      <c r="O163" s="225">
        <f t="shared" ca="1" si="28"/>
        <v>1070.5991669999996</v>
      </c>
      <c r="P163" s="225">
        <f t="shared" ca="1" si="28"/>
        <v>1095.2229478409995</v>
      </c>
      <c r="Q163" s="225">
        <f t="shared" ca="1" si="28"/>
        <v>1120.4130756413424</v>
      </c>
      <c r="R163" s="225">
        <f t="shared" ca="1" si="29"/>
        <v>11000</v>
      </c>
      <c r="S163" s="225">
        <f t="shared" ca="1" si="30"/>
        <v>11253</v>
      </c>
      <c r="T163" s="225">
        <f t="shared" ca="1" si="31"/>
        <v>11511.819</v>
      </c>
      <c r="U163" s="225">
        <f t="shared" ca="1" si="32"/>
        <v>11776.590836999998</v>
      </c>
      <c r="V163" s="225">
        <f t="shared" ca="1" si="33"/>
        <v>12047.452426250995</v>
      </c>
      <c r="W163" s="225">
        <f t="shared" ca="1" si="34"/>
        <v>12324.543832054766</v>
      </c>
      <c r="X163" s="225">
        <f t="shared" ca="1" si="35"/>
        <v>1000</v>
      </c>
      <c r="Y163" s="225">
        <f t="shared" ca="1" si="36"/>
        <v>1022.9999999999999</v>
      </c>
      <c r="Z163" s="225">
        <f t="shared" ca="1" si="36"/>
        <v>1046.5289999999998</v>
      </c>
      <c r="AA163" s="225">
        <f t="shared" ca="1" si="36"/>
        <v>1070.5991669999996</v>
      </c>
      <c r="AB163" s="225">
        <f t="shared" ca="1" si="36"/>
        <v>1095.2229478409995</v>
      </c>
      <c r="AC163" s="225">
        <f t="shared" ca="1" si="36"/>
        <v>1120.4130756413424</v>
      </c>
    </row>
    <row r="164" spans="1:29">
      <c r="A164" s="206"/>
      <c r="C164" s="209" t="str">
        <f ca="1">'C. Masterfiles'!C68</f>
        <v>TE03</v>
      </c>
      <c r="D164" s="248" t="str">
        <f ca="1">'C. Masterfiles'!D68</f>
        <v>Trench - rural</v>
      </c>
      <c r="E164" s="243"/>
      <c r="F164" s="225">
        <f t="shared" si="25"/>
        <v>10000</v>
      </c>
      <c r="G164" s="225">
        <f t="shared" ca="1" si="26"/>
        <v>10230</v>
      </c>
      <c r="H164" s="225">
        <f t="shared" ca="1" si="26"/>
        <v>10465.289999999999</v>
      </c>
      <c r="I164" s="225">
        <f t="shared" ca="1" si="26"/>
        <v>10705.991669999998</v>
      </c>
      <c r="J164" s="225">
        <f t="shared" ca="1" si="26"/>
        <v>10952.229478409996</v>
      </c>
      <c r="K164" s="225">
        <f t="shared" ca="1" si="26"/>
        <v>11204.130756413424</v>
      </c>
      <c r="L164" s="225">
        <f t="shared" ca="1" si="27"/>
        <v>1000</v>
      </c>
      <c r="M164" s="225">
        <f t="shared" ca="1" si="28"/>
        <v>1022.9999999999999</v>
      </c>
      <c r="N164" s="225">
        <f t="shared" ca="1" si="28"/>
        <v>1046.5289999999998</v>
      </c>
      <c r="O164" s="225">
        <f t="shared" ca="1" si="28"/>
        <v>1070.5991669999996</v>
      </c>
      <c r="P164" s="225">
        <f t="shared" ca="1" si="28"/>
        <v>1095.2229478409995</v>
      </c>
      <c r="Q164" s="225">
        <f t="shared" ca="1" si="28"/>
        <v>1120.4130756413424</v>
      </c>
      <c r="R164" s="225">
        <f t="shared" ca="1" si="29"/>
        <v>11000</v>
      </c>
      <c r="S164" s="225">
        <f t="shared" ca="1" si="30"/>
        <v>11253</v>
      </c>
      <c r="T164" s="225">
        <f t="shared" ca="1" si="31"/>
        <v>11511.819</v>
      </c>
      <c r="U164" s="225">
        <f t="shared" ca="1" si="32"/>
        <v>11776.590836999998</v>
      </c>
      <c r="V164" s="225">
        <f t="shared" ca="1" si="33"/>
        <v>12047.452426250995</v>
      </c>
      <c r="W164" s="225">
        <f t="shared" ca="1" si="34"/>
        <v>12324.543832054766</v>
      </c>
      <c r="X164" s="225">
        <f t="shared" ca="1" si="35"/>
        <v>1000</v>
      </c>
      <c r="Y164" s="225">
        <f t="shared" ca="1" si="36"/>
        <v>1022.9999999999999</v>
      </c>
      <c r="Z164" s="225">
        <f t="shared" ca="1" si="36"/>
        <v>1046.5289999999998</v>
      </c>
      <c r="AA164" s="225">
        <f t="shared" ca="1" si="36"/>
        <v>1070.5991669999996</v>
      </c>
      <c r="AB164" s="225">
        <f t="shared" ca="1" si="36"/>
        <v>1095.2229478409995</v>
      </c>
      <c r="AC164" s="225">
        <f t="shared" ca="1" si="36"/>
        <v>1120.4130756413424</v>
      </c>
    </row>
    <row r="165" spans="1:29">
      <c r="A165" s="206"/>
      <c r="C165" s="209" t="str">
        <f ca="1">'C. Masterfiles'!C69</f>
        <v>TE04</v>
      </c>
      <c r="D165" s="248" t="str">
        <f ca="1">'C. Masterfiles'!D69</f>
        <v>Duct</v>
      </c>
      <c r="E165" s="243"/>
      <c r="F165" s="225">
        <f t="shared" si="25"/>
        <v>5000</v>
      </c>
      <c r="G165" s="225">
        <f t="shared" ca="1" si="26"/>
        <v>5100</v>
      </c>
      <c r="H165" s="225">
        <f t="shared" ca="1" si="26"/>
        <v>5202</v>
      </c>
      <c r="I165" s="225">
        <f t="shared" ca="1" si="26"/>
        <v>5306.04</v>
      </c>
      <c r="J165" s="225">
        <f t="shared" ca="1" si="26"/>
        <v>5412.1607999999997</v>
      </c>
      <c r="K165" s="225">
        <f t="shared" ca="1" si="26"/>
        <v>5520.4040159999995</v>
      </c>
      <c r="L165" s="225">
        <f t="shared" ca="1" si="27"/>
        <v>500</v>
      </c>
      <c r="M165" s="225">
        <f t="shared" ca="1" si="28"/>
        <v>511.49999999999994</v>
      </c>
      <c r="N165" s="225">
        <f t="shared" ca="1" si="28"/>
        <v>523.26449999999988</v>
      </c>
      <c r="O165" s="225">
        <f t="shared" ca="1" si="28"/>
        <v>535.29958349999981</v>
      </c>
      <c r="P165" s="225">
        <f t="shared" ca="1" si="28"/>
        <v>547.61147392049975</v>
      </c>
      <c r="Q165" s="225">
        <f t="shared" ca="1" si="28"/>
        <v>560.2065378206712</v>
      </c>
      <c r="R165" s="225">
        <f t="shared" ca="1" si="29"/>
        <v>5500</v>
      </c>
      <c r="S165" s="225">
        <f t="shared" ca="1" si="30"/>
        <v>5611.5</v>
      </c>
      <c r="T165" s="225">
        <f t="shared" ca="1" si="31"/>
        <v>5725.2645000000002</v>
      </c>
      <c r="U165" s="225">
        <f t="shared" ca="1" si="32"/>
        <v>5841.3395835000001</v>
      </c>
      <c r="V165" s="225">
        <f t="shared" ca="1" si="33"/>
        <v>5959.7722739204992</v>
      </c>
      <c r="W165" s="225">
        <f t="shared" ca="1" si="34"/>
        <v>6080.6105538206702</v>
      </c>
      <c r="X165" s="225">
        <f t="shared" ca="1" si="35"/>
        <v>500</v>
      </c>
      <c r="Y165" s="225">
        <f t="shared" ca="1" si="36"/>
        <v>511.49999999999994</v>
      </c>
      <c r="Z165" s="225">
        <f t="shared" ca="1" si="36"/>
        <v>523.26449999999988</v>
      </c>
      <c r="AA165" s="225">
        <f t="shared" ca="1" si="36"/>
        <v>535.29958349999981</v>
      </c>
      <c r="AB165" s="225">
        <f t="shared" ca="1" si="36"/>
        <v>547.61147392049975</v>
      </c>
      <c r="AC165" s="225">
        <f t="shared" ca="1" si="36"/>
        <v>560.2065378206712</v>
      </c>
    </row>
    <row r="166" spans="1:29">
      <c r="A166" s="206"/>
      <c r="C166" s="209" t="str">
        <f ca="1">'C. Masterfiles'!C70</f>
        <v>TE05</v>
      </c>
      <c r="D166" s="248" t="str">
        <f ca="1">'C. Masterfiles'!D70</f>
        <v>Cable - 12 fibre</v>
      </c>
      <c r="E166" s="243"/>
      <c r="F166" s="225">
        <f t="shared" si="25"/>
        <v>500</v>
      </c>
      <c r="G166" s="225">
        <f t="shared" ca="1" si="26"/>
        <v>510</v>
      </c>
      <c r="H166" s="225">
        <f t="shared" ca="1" si="26"/>
        <v>520.20000000000005</v>
      </c>
      <c r="I166" s="225">
        <f t="shared" ca="1" si="26"/>
        <v>530.60400000000004</v>
      </c>
      <c r="J166" s="225">
        <f t="shared" ca="1" si="26"/>
        <v>541.21608000000003</v>
      </c>
      <c r="K166" s="225">
        <f t="shared" ca="1" si="26"/>
        <v>552.0404016</v>
      </c>
      <c r="L166" s="225">
        <f t="shared" ca="1" si="27"/>
        <v>50</v>
      </c>
      <c r="M166" s="225">
        <f t="shared" ca="1" si="28"/>
        <v>51.15</v>
      </c>
      <c r="N166" s="225">
        <f t="shared" ca="1" si="28"/>
        <v>52.326449999999994</v>
      </c>
      <c r="O166" s="225">
        <f t="shared" ca="1" si="28"/>
        <v>53.529958349999987</v>
      </c>
      <c r="P166" s="225">
        <f t="shared" ca="1" si="28"/>
        <v>54.761147392049985</v>
      </c>
      <c r="Q166" s="225">
        <f t="shared" ca="1" si="28"/>
        <v>56.020653782067129</v>
      </c>
      <c r="R166" s="225">
        <f t="shared" ca="1" si="29"/>
        <v>550</v>
      </c>
      <c r="S166" s="225">
        <f t="shared" ca="1" si="30"/>
        <v>561.15</v>
      </c>
      <c r="T166" s="225">
        <f t="shared" ca="1" si="31"/>
        <v>572.52645000000007</v>
      </c>
      <c r="U166" s="225">
        <f t="shared" ca="1" si="32"/>
        <v>584.13395835000006</v>
      </c>
      <c r="V166" s="225">
        <f t="shared" ca="1" si="33"/>
        <v>595.97722739205005</v>
      </c>
      <c r="W166" s="225">
        <f t="shared" ca="1" si="34"/>
        <v>608.06105538206714</v>
      </c>
      <c r="X166" s="225">
        <f t="shared" ca="1" si="35"/>
        <v>50</v>
      </c>
      <c r="Y166" s="225">
        <f t="shared" ca="1" si="36"/>
        <v>51.15</v>
      </c>
      <c r="Z166" s="225">
        <f t="shared" ca="1" si="36"/>
        <v>52.326449999999994</v>
      </c>
      <c r="AA166" s="225">
        <f t="shared" ca="1" si="36"/>
        <v>53.529958349999987</v>
      </c>
      <c r="AB166" s="225">
        <f t="shared" ca="1" si="36"/>
        <v>54.761147392049985</v>
      </c>
      <c r="AC166" s="225">
        <f t="shared" ca="1" si="36"/>
        <v>56.020653782067129</v>
      </c>
    </row>
    <row r="167" spans="1:29">
      <c r="A167" s="206"/>
      <c r="C167" s="209" t="str">
        <f ca="1">'C. Masterfiles'!C71</f>
        <v>TE06</v>
      </c>
      <c r="D167" s="248" t="str">
        <f ca="1">'C. Masterfiles'!D71</f>
        <v>Cable - 24 fibre</v>
      </c>
      <c r="E167" s="243"/>
      <c r="F167" s="225">
        <f t="shared" si="25"/>
        <v>750</v>
      </c>
      <c r="G167" s="225">
        <f t="shared" ca="1" si="26"/>
        <v>765</v>
      </c>
      <c r="H167" s="225">
        <f t="shared" ca="1" si="26"/>
        <v>780.30000000000007</v>
      </c>
      <c r="I167" s="225">
        <f t="shared" ca="1" si="26"/>
        <v>795.90600000000006</v>
      </c>
      <c r="J167" s="225">
        <f t="shared" ca="1" si="26"/>
        <v>811.82412000000011</v>
      </c>
      <c r="K167" s="225">
        <f t="shared" ca="1" si="26"/>
        <v>828.06060240000011</v>
      </c>
      <c r="L167" s="225">
        <f t="shared" ca="1" si="27"/>
        <v>75</v>
      </c>
      <c r="M167" s="225">
        <f t="shared" ca="1" si="28"/>
        <v>76.724999999999994</v>
      </c>
      <c r="N167" s="225">
        <f t="shared" ca="1" si="28"/>
        <v>78.489674999999991</v>
      </c>
      <c r="O167" s="225">
        <f t="shared" ca="1" si="28"/>
        <v>80.29493752499998</v>
      </c>
      <c r="P167" s="225">
        <f t="shared" ca="1" si="28"/>
        <v>82.141721088074974</v>
      </c>
      <c r="Q167" s="225">
        <f t="shared" ca="1" si="28"/>
        <v>84.030980673100686</v>
      </c>
      <c r="R167" s="225">
        <f t="shared" ca="1" si="29"/>
        <v>825</v>
      </c>
      <c r="S167" s="225">
        <f t="shared" ca="1" si="30"/>
        <v>841.72500000000002</v>
      </c>
      <c r="T167" s="225">
        <f t="shared" ca="1" si="31"/>
        <v>858.7896750000001</v>
      </c>
      <c r="U167" s="225">
        <f t="shared" ca="1" si="32"/>
        <v>876.20093752500009</v>
      </c>
      <c r="V167" s="225">
        <f t="shared" ca="1" si="33"/>
        <v>893.96584108807508</v>
      </c>
      <c r="W167" s="225">
        <f t="shared" ca="1" si="34"/>
        <v>912.09158307310076</v>
      </c>
      <c r="X167" s="225">
        <f t="shared" ca="1" si="35"/>
        <v>75</v>
      </c>
      <c r="Y167" s="225">
        <f t="shared" ca="1" si="36"/>
        <v>76.724999999999994</v>
      </c>
      <c r="Z167" s="225">
        <f t="shared" ca="1" si="36"/>
        <v>78.489674999999991</v>
      </c>
      <c r="AA167" s="225">
        <f t="shared" ca="1" si="36"/>
        <v>80.29493752499998</v>
      </c>
      <c r="AB167" s="225">
        <f t="shared" ca="1" si="36"/>
        <v>82.141721088074974</v>
      </c>
      <c r="AC167" s="225">
        <f t="shared" ca="1" si="36"/>
        <v>84.030980673100686</v>
      </c>
    </row>
    <row r="168" spans="1:29">
      <c r="A168" s="206"/>
      <c r="C168" s="209" t="str">
        <f ca="1">'C. Masterfiles'!C72</f>
        <v>TE07</v>
      </c>
      <c r="D168" s="248" t="str">
        <f ca="1">'C. Masterfiles'!D72</f>
        <v>Cable -  48 fibre</v>
      </c>
      <c r="E168" s="243"/>
      <c r="F168" s="225">
        <f t="shared" si="25"/>
        <v>1000</v>
      </c>
      <c r="G168" s="225">
        <f t="shared" ca="1" si="26"/>
        <v>1020</v>
      </c>
      <c r="H168" s="225">
        <f t="shared" ca="1" si="26"/>
        <v>1040.4000000000001</v>
      </c>
      <c r="I168" s="225">
        <f t="shared" ca="1" si="26"/>
        <v>1061.2080000000001</v>
      </c>
      <c r="J168" s="225">
        <f t="shared" ca="1" si="26"/>
        <v>1082.4321600000001</v>
      </c>
      <c r="K168" s="225">
        <f t="shared" ca="1" si="26"/>
        <v>1104.0808032</v>
      </c>
      <c r="L168" s="225">
        <f t="shared" ca="1" si="27"/>
        <v>100</v>
      </c>
      <c r="M168" s="225">
        <f t="shared" ca="1" si="28"/>
        <v>102.3</v>
      </c>
      <c r="N168" s="225">
        <f t="shared" ca="1" si="28"/>
        <v>104.65289999999999</v>
      </c>
      <c r="O168" s="225">
        <f t="shared" ca="1" si="28"/>
        <v>107.05991669999997</v>
      </c>
      <c r="P168" s="225">
        <f t="shared" ca="1" si="28"/>
        <v>109.52229478409997</v>
      </c>
      <c r="Q168" s="225">
        <f t="shared" ca="1" si="28"/>
        <v>112.04130756413426</v>
      </c>
      <c r="R168" s="225">
        <f t="shared" ca="1" si="29"/>
        <v>1100</v>
      </c>
      <c r="S168" s="225">
        <f t="shared" ca="1" si="30"/>
        <v>1122.3</v>
      </c>
      <c r="T168" s="225">
        <f t="shared" ca="1" si="31"/>
        <v>1145.0529000000001</v>
      </c>
      <c r="U168" s="225">
        <f t="shared" ca="1" si="32"/>
        <v>1168.2679167000001</v>
      </c>
      <c r="V168" s="225">
        <f t="shared" ca="1" si="33"/>
        <v>1191.9544547841001</v>
      </c>
      <c r="W168" s="225">
        <f t="shared" ca="1" si="34"/>
        <v>1216.1221107641343</v>
      </c>
      <c r="X168" s="225">
        <f t="shared" ca="1" si="35"/>
        <v>100</v>
      </c>
      <c r="Y168" s="225">
        <f t="shared" ca="1" si="36"/>
        <v>102.3</v>
      </c>
      <c r="Z168" s="225">
        <f t="shared" ca="1" si="36"/>
        <v>104.65289999999999</v>
      </c>
      <c r="AA168" s="225">
        <f t="shared" ca="1" si="36"/>
        <v>107.05991669999997</v>
      </c>
      <c r="AB168" s="225">
        <f t="shared" ca="1" si="36"/>
        <v>109.52229478409997</v>
      </c>
      <c r="AC168" s="225">
        <f t="shared" ca="1" si="36"/>
        <v>112.04130756413426</v>
      </c>
    </row>
    <row r="169" spans="1:29">
      <c r="A169" s="206"/>
      <c r="C169" s="209" t="str">
        <f ca="1">'C. Masterfiles'!C73</f>
        <v>TE08</v>
      </c>
      <c r="D169" s="248" t="str">
        <f ca="1">'C. Masterfiles'!D73</f>
        <v>Cable - 64 fibre</v>
      </c>
      <c r="E169" s="243"/>
      <c r="F169" s="225">
        <f t="shared" si="25"/>
        <v>1250</v>
      </c>
      <c r="G169" s="225">
        <f t="shared" ca="1" si="26"/>
        <v>1275</v>
      </c>
      <c r="H169" s="225">
        <f t="shared" ca="1" si="26"/>
        <v>1300.5</v>
      </c>
      <c r="I169" s="225">
        <f t="shared" ca="1" si="26"/>
        <v>1326.51</v>
      </c>
      <c r="J169" s="225">
        <f t="shared" ca="1" si="26"/>
        <v>1353.0401999999999</v>
      </c>
      <c r="K169" s="225">
        <f t="shared" ca="1" si="26"/>
        <v>1380.1010039999999</v>
      </c>
      <c r="L169" s="225">
        <f t="shared" ca="1" si="27"/>
        <v>125</v>
      </c>
      <c r="M169" s="225">
        <f t="shared" ca="1" si="28"/>
        <v>127.87499999999999</v>
      </c>
      <c r="N169" s="225">
        <f t="shared" ca="1" si="28"/>
        <v>130.81612499999997</v>
      </c>
      <c r="O169" s="225">
        <f t="shared" ca="1" si="28"/>
        <v>133.82489587499995</v>
      </c>
      <c r="P169" s="225">
        <f t="shared" ca="1" si="28"/>
        <v>136.90286848012494</v>
      </c>
      <c r="Q169" s="225">
        <f t="shared" ca="1" si="28"/>
        <v>140.0516344551678</v>
      </c>
      <c r="R169" s="225">
        <f t="shared" ca="1" si="29"/>
        <v>1375</v>
      </c>
      <c r="S169" s="225">
        <f t="shared" ca="1" si="30"/>
        <v>1402.875</v>
      </c>
      <c r="T169" s="225">
        <f t="shared" ca="1" si="31"/>
        <v>1431.3161250000001</v>
      </c>
      <c r="U169" s="225">
        <f t="shared" ca="1" si="32"/>
        <v>1460.334895875</v>
      </c>
      <c r="V169" s="225">
        <f t="shared" ca="1" si="33"/>
        <v>1489.9430684801248</v>
      </c>
      <c r="W169" s="225">
        <f t="shared" ca="1" si="34"/>
        <v>1520.1526384551676</v>
      </c>
      <c r="X169" s="225">
        <f t="shared" ca="1" si="35"/>
        <v>125</v>
      </c>
      <c r="Y169" s="225">
        <f t="shared" ca="1" si="36"/>
        <v>127.87499999999999</v>
      </c>
      <c r="Z169" s="225">
        <f t="shared" ca="1" si="36"/>
        <v>130.81612499999997</v>
      </c>
      <c r="AA169" s="225">
        <f t="shared" ca="1" si="36"/>
        <v>133.82489587499995</v>
      </c>
      <c r="AB169" s="225">
        <f t="shared" ca="1" si="36"/>
        <v>136.90286848012494</v>
      </c>
      <c r="AC169" s="225">
        <f t="shared" ca="1" si="36"/>
        <v>140.0516344551678</v>
      </c>
    </row>
    <row r="170" spans="1:29">
      <c r="A170" s="206"/>
      <c r="C170" s="209" t="str">
        <f ca="1">'C. Masterfiles'!C74</f>
        <v>TE09</v>
      </c>
      <c r="D170" s="248" t="str">
        <f ca="1">'C. Masterfiles'!D74</f>
        <v>Cable - 96 fibre</v>
      </c>
      <c r="E170" s="243"/>
      <c r="F170" s="225">
        <f t="shared" si="25"/>
        <v>1500</v>
      </c>
      <c r="G170" s="225">
        <f t="shared" ca="1" si="26"/>
        <v>1530</v>
      </c>
      <c r="H170" s="225">
        <f t="shared" ca="1" si="26"/>
        <v>1560.6000000000001</v>
      </c>
      <c r="I170" s="225">
        <f t="shared" ca="1" si="26"/>
        <v>1591.8120000000001</v>
      </c>
      <c r="J170" s="225">
        <f t="shared" ca="1" si="26"/>
        <v>1623.6482400000002</v>
      </c>
      <c r="K170" s="225">
        <f t="shared" ca="1" si="26"/>
        <v>1656.1212048000002</v>
      </c>
      <c r="L170" s="225">
        <f t="shared" ca="1" si="27"/>
        <v>150</v>
      </c>
      <c r="M170" s="225">
        <f t="shared" ca="1" si="28"/>
        <v>153.44999999999999</v>
      </c>
      <c r="N170" s="225">
        <f t="shared" ca="1" si="28"/>
        <v>156.97934999999998</v>
      </c>
      <c r="O170" s="225">
        <f t="shared" ca="1" si="28"/>
        <v>160.58987504999996</v>
      </c>
      <c r="P170" s="225">
        <f t="shared" ca="1" si="28"/>
        <v>164.28344217614995</v>
      </c>
      <c r="Q170" s="225">
        <f t="shared" ca="1" si="28"/>
        <v>168.06196134620137</v>
      </c>
      <c r="R170" s="225">
        <f t="shared" ca="1" si="29"/>
        <v>1650</v>
      </c>
      <c r="S170" s="225">
        <f t="shared" ca="1" si="30"/>
        <v>1683.45</v>
      </c>
      <c r="T170" s="225">
        <f t="shared" ca="1" si="31"/>
        <v>1717.5793500000002</v>
      </c>
      <c r="U170" s="225">
        <f t="shared" ca="1" si="32"/>
        <v>1752.4018750500002</v>
      </c>
      <c r="V170" s="225">
        <f t="shared" ca="1" si="33"/>
        <v>1787.9316821761502</v>
      </c>
      <c r="W170" s="225">
        <f t="shared" ca="1" si="34"/>
        <v>1824.1831661462015</v>
      </c>
      <c r="X170" s="225">
        <f t="shared" ca="1" si="35"/>
        <v>150</v>
      </c>
      <c r="Y170" s="225">
        <f t="shared" ca="1" si="36"/>
        <v>153.44999999999999</v>
      </c>
      <c r="Z170" s="225">
        <f t="shared" ca="1" si="36"/>
        <v>156.97934999999998</v>
      </c>
      <c r="AA170" s="225">
        <f t="shared" ca="1" si="36"/>
        <v>160.58987504999996</v>
      </c>
      <c r="AB170" s="225">
        <f t="shared" ca="1" si="36"/>
        <v>164.28344217614995</v>
      </c>
      <c r="AC170" s="225">
        <f t="shared" ca="1" si="36"/>
        <v>168.06196134620137</v>
      </c>
    </row>
    <row r="171" spans="1:29">
      <c r="A171" s="206"/>
      <c r="C171" s="209" t="str">
        <f ca="1">'C. Masterfiles'!C75</f>
        <v>TE10</v>
      </c>
      <c r="D171" s="248" t="str">
        <f ca="1">'C. Masterfiles'!D75</f>
        <v>Cable - 192 fibre</v>
      </c>
      <c r="E171" s="243"/>
      <c r="F171" s="225">
        <f t="shared" si="25"/>
        <v>1750</v>
      </c>
      <c r="G171" s="225">
        <f t="shared" ca="1" si="26"/>
        <v>1785</v>
      </c>
      <c r="H171" s="225">
        <f t="shared" ca="1" si="26"/>
        <v>1820.7</v>
      </c>
      <c r="I171" s="225">
        <f t="shared" ca="1" si="26"/>
        <v>1857.114</v>
      </c>
      <c r="J171" s="225">
        <f t="shared" ca="1" si="26"/>
        <v>1894.2562800000001</v>
      </c>
      <c r="K171" s="225">
        <f t="shared" ca="1" si="26"/>
        <v>1932.1414056000001</v>
      </c>
      <c r="L171" s="225">
        <f t="shared" ca="1" si="27"/>
        <v>175</v>
      </c>
      <c r="M171" s="225">
        <f t="shared" ca="1" si="28"/>
        <v>179.02499999999998</v>
      </c>
      <c r="N171" s="225">
        <f t="shared" ca="1" si="28"/>
        <v>183.14257499999997</v>
      </c>
      <c r="O171" s="225">
        <f t="shared" ca="1" si="28"/>
        <v>187.35485422499994</v>
      </c>
      <c r="P171" s="225">
        <f t="shared" ca="1" si="28"/>
        <v>191.66401587217493</v>
      </c>
      <c r="Q171" s="225">
        <f t="shared" ca="1" si="28"/>
        <v>196.07228823723494</v>
      </c>
      <c r="R171" s="225">
        <f t="shared" ca="1" si="29"/>
        <v>1925</v>
      </c>
      <c r="S171" s="225">
        <f t="shared" ca="1" si="30"/>
        <v>1964.0250000000001</v>
      </c>
      <c r="T171" s="225">
        <f t="shared" ca="1" si="31"/>
        <v>2003.8425750000001</v>
      </c>
      <c r="U171" s="225">
        <f t="shared" ca="1" si="32"/>
        <v>2044.4688542250001</v>
      </c>
      <c r="V171" s="225">
        <f t="shared" ca="1" si="33"/>
        <v>2085.9202958721748</v>
      </c>
      <c r="W171" s="225">
        <f t="shared" ca="1" si="34"/>
        <v>2128.213693837235</v>
      </c>
      <c r="X171" s="225">
        <f t="shared" ca="1" si="35"/>
        <v>175</v>
      </c>
      <c r="Y171" s="225">
        <f t="shared" ca="1" si="36"/>
        <v>179.02499999999998</v>
      </c>
      <c r="Z171" s="225">
        <f t="shared" ca="1" si="36"/>
        <v>183.14257499999997</v>
      </c>
      <c r="AA171" s="225">
        <f t="shared" ca="1" si="36"/>
        <v>187.35485422499994</v>
      </c>
      <c r="AB171" s="225">
        <f t="shared" ca="1" si="36"/>
        <v>191.66401587217493</v>
      </c>
      <c r="AC171" s="225">
        <f t="shared" ca="1" si="36"/>
        <v>196.07228823723494</v>
      </c>
    </row>
    <row r="172" spans="1:29">
      <c r="A172" s="206"/>
      <c r="C172" s="209" t="str">
        <f ca="1">'C. Masterfiles'!C76</f>
        <v>TE11</v>
      </c>
      <c r="D172" s="248" t="str">
        <f ca="1">'C. Masterfiles'!D76</f>
        <v>Fibre joint</v>
      </c>
      <c r="E172" s="243"/>
      <c r="F172" s="225">
        <f t="shared" ref="F172:F175" si="37">G114</f>
        <v>200</v>
      </c>
      <c r="G172" s="225">
        <f t="shared" ca="1" si="26"/>
        <v>204</v>
      </c>
      <c r="H172" s="225">
        <f t="shared" ca="1" si="26"/>
        <v>208.08</v>
      </c>
      <c r="I172" s="225">
        <f t="shared" ca="1" si="26"/>
        <v>212.24160000000001</v>
      </c>
      <c r="J172" s="225">
        <f t="shared" ca="1" si="26"/>
        <v>216.48643200000001</v>
      </c>
      <c r="K172" s="225">
        <f t="shared" ca="1" si="26"/>
        <v>220.81616064000002</v>
      </c>
      <c r="L172" s="225">
        <f t="shared" ref="L172:L175" ca="1" si="38">J114</f>
        <v>20</v>
      </c>
      <c r="M172" s="225">
        <f t="shared" ca="1" si="28"/>
        <v>20.459999999999997</v>
      </c>
      <c r="N172" s="225">
        <f t="shared" ca="1" si="28"/>
        <v>20.930579999999996</v>
      </c>
      <c r="O172" s="225">
        <f t="shared" ca="1" si="28"/>
        <v>21.411983339999992</v>
      </c>
      <c r="P172" s="225">
        <f t="shared" ca="1" si="28"/>
        <v>21.90445895681999</v>
      </c>
      <c r="Q172" s="225">
        <f t="shared" ca="1" si="28"/>
        <v>22.408261512826847</v>
      </c>
      <c r="R172" s="225">
        <f t="shared" ca="1" si="29"/>
        <v>220</v>
      </c>
      <c r="S172" s="225">
        <f t="shared" ca="1" si="30"/>
        <v>224.46</v>
      </c>
      <c r="T172" s="225">
        <f t="shared" ca="1" si="31"/>
        <v>229.01058</v>
      </c>
      <c r="U172" s="225">
        <f t="shared" ca="1" si="32"/>
        <v>233.65358334000001</v>
      </c>
      <c r="V172" s="225">
        <f t="shared" ca="1" si="33"/>
        <v>238.39089095681999</v>
      </c>
      <c r="W172" s="225">
        <f t="shared" ca="1" si="34"/>
        <v>243.22442215282686</v>
      </c>
      <c r="X172" s="225">
        <f t="shared" ref="X172:X175" ca="1" si="39">G114*L114</f>
        <v>20</v>
      </c>
      <c r="Y172" s="225">
        <f t="shared" ca="1" si="36"/>
        <v>20.459999999999997</v>
      </c>
      <c r="Z172" s="225">
        <f t="shared" ca="1" si="36"/>
        <v>20.930579999999996</v>
      </c>
      <c r="AA172" s="225">
        <f t="shared" ca="1" si="36"/>
        <v>21.411983339999992</v>
      </c>
      <c r="AB172" s="225">
        <f t="shared" ca="1" si="36"/>
        <v>21.90445895681999</v>
      </c>
      <c r="AC172" s="225">
        <f t="shared" ca="1" si="36"/>
        <v>22.408261512826847</v>
      </c>
    </row>
    <row r="173" spans="1:29">
      <c r="A173" s="206"/>
      <c r="C173" s="209" t="str">
        <f ca="1">'C. Masterfiles'!C77</f>
        <v>TE12</v>
      </c>
      <c r="D173" s="248" t="str">
        <f ca="1">'C. Masterfiles'!D77</f>
        <v>Jointing box</v>
      </c>
      <c r="E173" s="243"/>
      <c r="F173" s="225">
        <f t="shared" si="37"/>
        <v>100</v>
      </c>
      <c r="G173" s="225">
        <f t="shared" ca="1" si="26"/>
        <v>102</v>
      </c>
      <c r="H173" s="225">
        <f t="shared" ca="1" si="26"/>
        <v>104.04</v>
      </c>
      <c r="I173" s="225">
        <f t="shared" ca="1" si="26"/>
        <v>106.1208</v>
      </c>
      <c r="J173" s="225">
        <f t="shared" ca="1" si="26"/>
        <v>108.243216</v>
      </c>
      <c r="K173" s="225">
        <f t="shared" ca="1" si="26"/>
        <v>110.40808032000001</v>
      </c>
      <c r="L173" s="225">
        <f t="shared" ca="1" si="38"/>
        <v>10</v>
      </c>
      <c r="M173" s="225">
        <f t="shared" ca="1" si="28"/>
        <v>10.229999999999999</v>
      </c>
      <c r="N173" s="225">
        <f t="shared" ca="1" si="28"/>
        <v>10.465289999999998</v>
      </c>
      <c r="O173" s="225">
        <f t="shared" ca="1" si="28"/>
        <v>10.705991669999996</v>
      </c>
      <c r="P173" s="225">
        <f t="shared" ca="1" si="28"/>
        <v>10.952229478409995</v>
      </c>
      <c r="Q173" s="225">
        <f t="shared" ca="1" si="28"/>
        <v>11.204130756413424</v>
      </c>
      <c r="R173" s="225">
        <f t="shared" ca="1" si="29"/>
        <v>110</v>
      </c>
      <c r="S173" s="225">
        <f t="shared" ca="1" si="30"/>
        <v>112.23</v>
      </c>
      <c r="T173" s="225">
        <f t="shared" ca="1" si="31"/>
        <v>114.50529</v>
      </c>
      <c r="U173" s="225">
        <f t="shared" ca="1" si="32"/>
        <v>116.82679167000001</v>
      </c>
      <c r="V173" s="225">
        <f t="shared" ca="1" si="33"/>
        <v>119.19544547840999</v>
      </c>
      <c r="W173" s="225">
        <f t="shared" ca="1" si="34"/>
        <v>121.61221107641343</v>
      </c>
      <c r="X173" s="225">
        <f t="shared" ca="1" si="39"/>
        <v>10</v>
      </c>
      <c r="Y173" s="225">
        <f t="shared" ca="1" si="36"/>
        <v>10.229999999999999</v>
      </c>
      <c r="Z173" s="225">
        <f t="shared" ca="1" si="36"/>
        <v>10.465289999999998</v>
      </c>
      <c r="AA173" s="225">
        <f t="shared" ca="1" si="36"/>
        <v>10.705991669999996</v>
      </c>
      <c r="AB173" s="225">
        <f t="shared" ca="1" si="36"/>
        <v>10.952229478409995</v>
      </c>
      <c r="AC173" s="225">
        <f t="shared" ca="1" si="36"/>
        <v>11.204130756413424</v>
      </c>
    </row>
    <row r="174" spans="1:29">
      <c r="A174" s="206"/>
      <c r="C174" s="209" t="str">
        <f ca="1">'C. Masterfiles'!C78</f>
        <v>TE13</v>
      </c>
      <c r="D174" s="248" t="str">
        <f ca="1">'C. Masterfiles'!D78</f>
        <v>Manhole</v>
      </c>
      <c r="E174" s="243"/>
      <c r="F174" s="225">
        <f t="shared" si="37"/>
        <v>200</v>
      </c>
      <c r="G174" s="225">
        <f t="shared" ca="1" si="26"/>
        <v>204</v>
      </c>
      <c r="H174" s="225">
        <f t="shared" ca="1" si="26"/>
        <v>208.08</v>
      </c>
      <c r="I174" s="225">
        <f t="shared" ca="1" si="26"/>
        <v>212.24160000000001</v>
      </c>
      <c r="J174" s="225">
        <f t="shared" ca="1" si="26"/>
        <v>216.48643200000001</v>
      </c>
      <c r="K174" s="225">
        <f t="shared" ca="1" si="26"/>
        <v>220.81616064000002</v>
      </c>
      <c r="L174" s="225">
        <f t="shared" ca="1" si="38"/>
        <v>20</v>
      </c>
      <c r="M174" s="225">
        <f t="shared" ca="1" si="28"/>
        <v>20.459999999999997</v>
      </c>
      <c r="N174" s="225">
        <f t="shared" ca="1" si="28"/>
        <v>20.930579999999996</v>
      </c>
      <c r="O174" s="225">
        <f t="shared" ca="1" si="28"/>
        <v>21.411983339999992</v>
      </c>
      <c r="P174" s="225">
        <f t="shared" ca="1" si="28"/>
        <v>21.90445895681999</v>
      </c>
      <c r="Q174" s="225">
        <f t="shared" ca="1" si="28"/>
        <v>22.408261512826847</v>
      </c>
      <c r="R174" s="225">
        <f t="shared" ca="1" si="29"/>
        <v>220</v>
      </c>
      <c r="S174" s="225">
        <f t="shared" ca="1" si="30"/>
        <v>224.46</v>
      </c>
      <c r="T174" s="225">
        <f t="shared" ca="1" si="31"/>
        <v>229.01058</v>
      </c>
      <c r="U174" s="225">
        <f t="shared" ca="1" si="32"/>
        <v>233.65358334000001</v>
      </c>
      <c r="V174" s="225">
        <f t="shared" ca="1" si="33"/>
        <v>238.39089095681999</v>
      </c>
      <c r="W174" s="225">
        <f t="shared" ca="1" si="34"/>
        <v>243.22442215282686</v>
      </c>
      <c r="X174" s="225">
        <f t="shared" ca="1" si="39"/>
        <v>20</v>
      </c>
      <c r="Y174" s="225">
        <f t="shared" ca="1" si="36"/>
        <v>20.459999999999997</v>
      </c>
      <c r="Z174" s="225">
        <f t="shared" ca="1" si="36"/>
        <v>20.930579999999996</v>
      </c>
      <c r="AA174" s="225">
        <f t="shared" ca="1" si="36"/>
        <v>21.411983339999992</v>
      </c>
      <c r="AB174" s="225">
        <f t="shared" ca="1" si="36"/>
        <v>21.90445895681999</v>
      </c>
      <c r="AC174" s="225">
        <f t="shared" ca="1" si="36"/>
        <v>22.408261512826847</v>
      </c>
    </row>
    <row r="175" spans="1:29">
      <c r="A175" s="206"/>
      <c r="C175" s="209" t="str">
        <f ca="1">'C. Masterfiles'!C79</f>
        <v>TE14</v>
      </c>
      <c r="D175" s="248" t="str">
        <f ca="1">'C. Masterfiles'!D79</f>
        <v>Cross connection frame</v>
      </c>
      <c r="E175" s="243"/>
      <c r="F175" s="225">
        <f t="shared" si="37"/>
        <v>100</v>
      </c>
      <c r="G175" s="225">
        <f t="shared" ca="1" si="26"/>
        <v>102</v>
      </c>
      <c r="H175" s="225">
        <f t="shared" ca="1" si="26"/>
        <v>104.04</v>
      </c>
      <c r="I175" s="225">
        <f t="shared" ca="1" si="26"/>
        <v>106.1208</v>
      </c>
      <c r="J175" s="225">
        <f t="shared" ca="1" si="26"/>
        <v>108.243216</v>
      </c>
      <c r="K175" s="225">
        <f t="shared" ca="1" si="26"/>
        <v>110.40808032000001</v>
      </c>
      <c r="L175" s="225">
        <f t="shared" ca="1" si="38"/>
        <v>10</v>
      </c>
      <c r="M175" s="225">
        <f t="shared" ca="1" si="28"/>
        <v>10.229999999999999</v>
      </c>
      <c r="N175" s="225">
        <f t="shared" ca="1" si="28"/>
        <v>10.465289999999998</v>
      </c>
      <c r="O175" s="225">
        <f t="shared" ca="1" si="28"/>
        <v>10.705991669999996</v>
      </c>
      <c r="P175" s="225">
        <f t="shared" ca="1" si="28"/>
        <v>10.952229478409995</v>
      </c>
      <c r="Q175" s="225">
        <f t="shared" ca="1" si="28"/>
        <v>11.204130756413424</v>
      </c>
      <c r="R175" s="225">
        <f t="shared" ca="1" si="29"/>
        <v>110</v>
      </c>
      <c r="S175" s="225">
        <f t="shared" ca="1" si="30"/>
        <v>112.23</v>
      </c>
      <c r="T175" s="225">
        <f t="shared" ca="1" si="31"/>
        <v>114.50529</v>
      </c>
      <c r="U175" s="225">
        <f t="shared" ca="1" si="32"/>
        <v>116.82679167000001</v>
      </c>
      <c r="V175" s="225">
        <f t="shared" ca="1" si="33"/>
        <v>119.19544547840999</v>
      </c>
      <c r="W175" s="225">
        <f t="shared" ca="1" si="34"/>
        <v>121.61221107641343</v>
      </c>
      <c r="X175" s="225">
        <f t="shared" ca="1" si="39"/>
        <v>10</v>
      </c>
      <c r="Y175" s="225">
        <f t="shared" ca="1" si="36"/>
        <v>10.229999999999999</v>
      </c>
      <c r="Z175" s="225">
        <f t="shared" ca="1" si="36"/>
        <v>10.465289999999998</v>
      </c>
      <c r="AA175" s="225">
        <f t="shared" ca="1" si="36"/>
        <v>10.705991669999996</v>
      </c>
      <c r="AB175" s="225">
        <f t="shared" ca="1" si="36"/>
        <v>10.952229478409995</v>
      </c>
      <c r="AC175" s="225">
        <f t="shared" ca="1" si="36"/>
        <v>11.204130756413424</v>
      </c>
    </row>
    <row r="176" spans="1:29">
      <c r="A176" s="206"/>
    </row>
    <row r="177" spans="1:2">
      <c r="A177" s="206"/>
    </row>
    <row r="178" spans="1:2">
      <c r="A178" s="206"/>
    </row>
    <row r="179" spans="1:2">
      <c r="A179" s="206"/>
    </row>
    <row r="180" spans="1:2">
      <c r="A180" s="206"/>
    </row>
    <row r="181" spans="1:2">
      <c r="A181" s="206"/>
    </row>
    <row r="182" spans="1:2">
      <c r="A182" s="206"/>
    </row>
    <row r="183" spans="1:2">
      <c r="A183" s="206"/>
    </row>
    <row r="184" spans="1:2">
      <c r="A184" s="206"/>
    </row>
    <row r="185" spans="1:2">
      <c r="A185" s="206"/>
      <c r="B185" s="88"/>
    </row>
    <row r="186" spans="1:2">
      <c r="A186" s="206"/>
      <c r="B186" s="88"/>
    </row>
    <row r="187" spans="1:2">
      <c r="A187" s="206"/>
      <c r="B187" s="88"/>
    </row>
    <row r="188" spans="1:2">
      <c r="A188" s="206"/>
      <c r="B188" s="88"/>
    </row>
    <row r="189" spans="1:2">
      <c r="A189" s="206"/>
      <c r="B189" s="88"/>
    </row>
    <row r="190" spans="1:2">
      <c r="A190" s="206"/>
      <c r="B190" s="88"/>
    </row>
    <row r="191" spans="1:2">
      <c r="A191" s="206"/>
      <c r="B191" s="88"/>
    </row>
    <row r="192" spans="1:2">
      <c r="A192" s="206"/>
      <c r="B192" s="88"/>
    </row>
    <row r="193" spans="1:2">
      <c r="A193" s="206"/>
      <c r="B193" s="88"/>
    </row>
    <row r="194" spans="1:2">
      <c r="A194" s="206"/>
      <c r="B194" s="88"/>
    </row>
    <row r="195" spans="1:2">
      <c r="A195" s="206"/>
      <c r="B195" s="88"/>
    </row>
    <row r="196" spans="1:2">
      <c r="A196" s="206"/>
      <c r="B196" s="88"/>
    </row>
    <row r="197" spans="1:2">
      <c r="A197" s="206"/>
      <c r="B197" s="88"/>
    </row>
    <row r="198" spans="1:2">
      <c r="A198" s="206"/>
      <c r="B198" s="88"/>
    </row>
    <row r="199" spans="1:2">
      <c r="A199" s="206"/>
      <c r="B199" s="88"/>
    </row>
    <row r="200" spans="1:2">
      <c r="A200" s="206"/>
      <c r="B200" s="88"/>
    </row>
    <row r="201" spans="1:2">
      <c r="A201" s="206"/>
      <c r="B201" s="88"/>
    </row>
    <row r="202" spans="1:2">
      <c r="A202" s="206"/>
      <c r="B202" s="88"/>
    </row>
    <row r="203" spans="1:2">
      <c r="A203" s="206"/>
      <c r="B203" s="88"/>
    </row>
    <row r="204" spans="1:2">
      <c r="A204" s="206"/>
      <c r="B204" s="88"/>
    </row>
    <row r="205" spans="1:2">
      <c r="A205" s="206"/>
      <c r="B205" s="88"/>
    </row>
    <row r="206" spans="1:2">
      <c r="A206" s="206"/>
      <c r="B206" s="88"/>
    </row>
    <row r="207" spans="1:2">
      <c r="A207" s="206"/>
      <c r="B207" s="88"/>
    </row>
    <row r="208" spans="1:2">
      <c r="A208" s="206"/>
      <c r="B208" s="88"/>
    </row>
    <row r="209" spans="1:2">
      <c r="A209" s="206"/>
      <c r="B209" s="88"/>
    </row>
    <row r="210" spans="1:2">
      <c r="A210" s="206"/>
      <c r="B210" s="88"/>
    </row>
    <row r="211" spans="1:2">
      <c r="A211" s="206"/>
      <c r="B211" s="88"/>
    </row>
    <row r="212" spans="1:2">
      <c r="A212" s="206"/>
      <c r="B212" s="88"/>
    </row>
    <row r="213" spans="1:2">
      <c r="A213" s="206"/>
      <c r="B213" s="88"/>
    </row>
    <row r="214" spans="1:2">
      <c r="A214" s="206"/>
      <c r="B214" s="88"/>
    </row>
  </sheetData>
  <mergeCells count="11">
    <mergeCell ref="C3:H3"/>
    <mergeCell ref="C4:F4"/>
    <mergeCell ref="C7:H7"/>
    <mergeCell ref="R14:R45"/>
    <mergeCell ref="R47:R60"/>
    <mergeCell ref="D160:E160"/>
    <mergeCell ref="D161:E161"/>
    <mergeCell ref="G12:H12"/>
    <mergeCell ref="D103:E103"/>
    <mergeCell ref="C5:F5"/>
    <mergeCell ref="C6:H6"/>
  </mergeCells>
  <phoneticPr fontId="2" type="noConversion"/>
  <pageMargins left="0.75" right="0.75" top="1" bottom="1" header="0.5" footer="0.5"/>
  <pageSetup paperSize="9" orientation="portrait" verticalDpi="4294967293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Cover</vt:lpstr>
      <vt:lpstr>A. Model Design</vt:lpstr>
      <vt:lpstr>B. Dashboard</vt:lpstr>
      <vt:lpstr>C. Masterfiles</vt:lpstr>
      <vt:lpstr>D. Graphs</vt:lpstr>
      <vt:lpstr>1.Lines</vt:lpstr>
      <vt:lpstr>2.Traffic</vt:lpstr>
      <vt:lpstr>3.Network design parameters</vt:lpstr>
      <vt:lpstr>4.Unit investment and opex</vt:lpstr>
      <vt:lpstr>5.Indirect costs</vt:lpstr>
      <vt:lpstr>6.Network design</vt:lpstr>
      <vt:lpstr>7.Network costs</vt:lpstr>
      <vt:lpstr>8.Routing factors</vt:lpstr>
      <vt:lpstr>9.Service costing</vt:lpstr>
      <vt:lpstr>10.Mark ups</vt:lpstr>
      <vt:lpstr>11.Service unit costing</vt:lpstr>
      <vt:lpstr>Sheet1</vt:lpstr>
      <vt:lpstr>Services</vt:lpstr>
    </vt:vector>
  </TitlesOfParts>
  <Company>Ovum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bystricky</dc:creator>
  <cp:lastModifiedBy>dkrasteva</cp:lastModifiedBy>
  <cp:lastPrinted>2010-11-05T13:00:53Z</cp:lastPrinted>
  <dcterms:created xsi:type="dcterms:W3CDTF">2006-11-29T14:40:46Z</dcterms:created>
  <dcterms:modified xsi:type="dcterms:W3CDTF">2016-03-17T13:47:04Z</dcterms:modified>
</cp:coreProperties>
</file>